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110" yWindow="5110" windowWidth="25580" windowHeight="15380" tabRatio="600" firstSheet="0" activeTab="0" autoFilterDateGrouping="1"/>
  </bookViews>
  <sheets>
    <sheet xmlns:r="http://schemas.openxmlformats.org/officeDocument/2006/relationships" name="Amostra DCF - EXEMPLO" sheetId="1" state="visible" r:id="rId1"/>
    <sheet xmlns:r="http://schemas.openxmlformats.org/officeDocument/2006/relationships" name="Modelo DCF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0">'Amostra DCF - EXEMPLO'!$B$2:$L$32</definedName>
    <definedName name="_xlnm.Print_Area" localSheetId="1">'Modelo DCF - BLANK'!$B$1:$L$31</definedName>
  </definedNames>
  <calcPr calcId="191029" fullCalcOnLoad="1" iterate="1" iterateCount="10000"/>
</workbook>
</file>

<file path=xl/styles.xml><?xml version="1.0" encoding="utf-8"?>
<styleSheet xmlns="http://schemas.openxmlformats.org/spreadsheetml/2006/main">
  <numFmts count="7">
    <numFmt numFmtId="164" formatCode="mm/dd/yy;@"/>
    <numFmt numFmtId="165" formatCode="_-* #,##0_-;\(#,##0\)_-;_-* &quot;-&quot;_-;_-@_-"/>
    <numFmt numFmtId="166" formatCode="_(* #,##0_);_(* \(#,##0\);_(* &quot;-&quot;??_);_(@_)"/>
    <numFmt numFmtId="167" formatCode="_-* #,##0.00_-;\-* #,##0.00_-;_-* &quot;-&quot;??_-;_-@_-"/>
    <numFmt numFmtId="168" formatCode="0.0"/>
    <numFmt numFmtId="169" formatCode="_-* #,##0.00_-;\(#,##0.00\)_-;_-* &quot;-&quot;_-;_-@_-"/>
    <numFmt numFmtId="170" formatCode="YYYY-MM-DD"/>
  </numFmts>
  <fonts count="21">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Arial"/>
      <family val="2"/>
      <color theme="1"/>
      <sz val="12"/>
    </font>
    <font>
      <name val="Calibri"/>
      <family val="2"/>
      <sz val="8"/>
      <scheme val="minor"/>
    </font>
    <font>
      <name val="Century Gothic"/>
      <family val="1"/>
      <color rgb="FF000000"/>
      <sz val="16"/>
    </font>
    <font>
      <name val="Century Gothic"/>
      <family val="1"/>
      <color indexed="8"/>
      <sz val="10"/>
    </font>
    <font>
      <name val="Century Gothic"/>
      <family val="1"/>
      <color indexed="8"/>
      <sz val="12"/>
    </font>
    <font>
      <name val="Century Gothic"/>
      <family val="1"/>
      <b val="1"/>
      <color theme="1"/>
      <sz val="10"/>
    </font>
    <font>
      <name val="Century Gothic"/>
      <family val="1"/>
      <i val="1"/>
      <color theme="1"/>
      <sz val="10"/>
    </font>
    <font>
      <name val="Century Gothic"/>
      <family val="1"/>
      <sz val="10"/>
    </font>
    <font>
      <name val="Century Gothic"/>
      <family val="1"/>
      <i val="1"/>
      <color rgb="FF000000"/>
      <sz val="8"/>
    </font>
    <font>
      <name val="Century Gothic"/>
      <family val="1"/>
      <color theme="1"/>
      <sz val="12"/>
    </font>
    <font>
      <name val="Century Gothic"/>
      <family val="1"/>
      <i val="1"/>
      <color rgb="FF000000"/>
      <sz val="14"/>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D5EDBC"/>
        <bgColor indexed="64"/>
      </patternFill>
    </fill>
    <fill>
      <patternFill patternType="solid">
        <fgColor rgb="FFE7EFDA"/>
        <bgColor indexed="64"/>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s>
  <cellStyleXfs count="7">
    <xf numFmtId="0" fontId="0" fillId="0" borderId="0"/>
    <xf numFmtId="0" fontId="1" fillId="0" borderId="0"/>
    <xf numFmtId="0" fontId="2" fillId="2" borderId="0"/>
    <xf numFmtId="167" fontId="2" fillId="2" borderId="0"/>
    <xf numFmtId="0" fontId="1" fillId="2" borderId="0"/>
    <xf numFmtId="9" fontId="2" fillId="2" borderId="0"/>
    <xf numFmtId="0" fontId="19" fillId="0" borderId="0"/>
  </cellStyleXfs>
  <cellXfs count="89">
    <xf numFmtId="0" fontId="0" fillId="0" borderId="0" pivotButton="0" quotePrefix="0" xfId="0"/>
    <xf numFmtId="0" fontId="0" fillId="0" borderId="0" pivotButton="0" quotePrefix="0" xfId="0"/>
    <xf numFmtId="0" fontId="0" fillId="0" borderId="0" pivotButton="0" quotePrefix="0" xfId="0"/>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3" borderId="0" applyAlignment="1" pivotButton="0" quotePrefix="0" xfId="0">
      <alignment vertical="center"/>
    </xf>
    <xf numFmtId="0" fontId="2" fillId="2" borderId="0" pivotButton="0" quotePrefix="0" xfId="2"/>
    <xf numFmtId="0" fontId="7" fillId="2" borderId="2" applyAlignment="1" pivotButton="0" quotePrefix="0" xfId="2">
      <alignment horizontal="left" vertical="center" wrapText="1" indent="2"/>
    </xf>
    <xf numFmtId="0" fontId="9" fillId="0" borderId="0" applyAlignment="1" applyProtection="1" pivotButton="0" quotePrefix="0" xfId="0">
      <alignment vertical="top"/>
      <protection locked="0" hidden="0"/>
    </xf>
    <xf numFmtId="0" fontId="4" fillId="0" borderId="0" applyAlignment="1" applyProtection="1" pivotButton="0" quotePrefix="0" xfId="0">
      <alignment horizontal="left" vertical="center" wrapText="1"/>
      <protection locked="0" hidden="0"/>
    </xf>
    <xf numFmtId="0" fontId="3" fillId="0" borderId="0" applyProtection="1" pivotButton="0" quotePrefix="0" xfId="0">
      <protection locked="0" hidden="0"/>
    </xf>
    <xf numFmtId="0" fontId="10" fillId="0" borderId="0" applyAlignment="1" pivotButton="0" quotePrefix="0" xfId="0">
      <alignment vertical="center"/>
    </xf>
    <xf numFmtId="0" fontId="10" fillId="0" borderId="0" applyAlignment="1" pivotButton="0" quotePrefix="0" xfId="0">
      <alignment vertical="center"/>
    </xf>
    <xf numFmtId="9" fontId="10" fillId="0" borderId="1" applyAlignment="1" pivotButton="0" quotePrefix="0" xfId="0">
      <alignment horizontal="center" vertical="center"/>
    </xf>
    <xf numFmtId="164" fontId="10" fillId="0" borderId="1" applyAlignment="1" pivotButton="0" quotePrefix="0" xfId="0">
      <alignment horizontal="center" vertical="center"/>
    </xf>
    <xf numFmtId="2" fontId="10" fillId="0" borderId="1" applyAlignment="1" pivotButton="0" quotePrefix="0" xfId="0">
      <alignment horizontal="center" vertical="center"/>
    </xf>
    <xf numFmtId="3" fontId="10" fillId="0" borderId="1" applyAlignment="1" pivotButton="0" quotePrefix="0" xfId="0">
      <alignment horizontal="center" vertical="center"/>
    </xf>
    <xf numFmtId="0" fontId="10" fillId="5" borderId="1" applyAlignment="1" pivotButton="0" quotePrefix="0" xfId="0">
      <alignment horizontal="left" vertical="center" indent="1"/>
    </xf>
    <xf numFmtId="0" fontId="10" fillId="5" borderId="3" applyAlignment="1" pivotButton="0" quotePrefix="0" xfId="0">
      <alignment horizontal="left" vertical="center" indent="1"/>
    </xf>
    <xf numFmtId="3" fontId="10" fillId="0" borderId="3" applyAlignment="1" pivotButton="0" quotePrefix="0" xfId="0">
      <alignment horizontal="center" vertical="center"/>
    </xf>
    <xf numFmtId="0" fontId="11" fillId="0" borderId="0" applyAlignment="1" pivotButton="0" quotePrefix="0" xfId="0">
      <alignment vertical="center"/>
    </xf>
    <xf numFmtId="165" fontId="5" fillId="2" borderId="0" applyAlignment="1" applyProtection="1" pivotButton="0" quotePrefix="0" xfId="3">
      <alignment vertical="center"/>
      <protection locked="0" hidden="0"/>
    </xf>
    <xf numFmtId="165" fontId="12" fillId="6" borderId="1" applyAlignment="1" applyProtection="1" pivotButton="0" quotePrefix="0" xfId="3">
      <alignment horizontal="center" vertical="center"/>
      <protection locked="0" hidden="0"/>
    </xf>
    <xf numFmtId="0" fontId="12" fillId="6" borderId="1" applyAlignment="1" applyProtection="1" pivotButton="0" quotePrefix="0" xfId="3">
      <alignment horizontal="center" vertical="center"/>
      <protection locked="0" hidden="0"/>
    </xf>
    <xf numFmtId="0" fontId="10" fillId="5" borderId="4" applyAlignment="1" pivotButton="0" quotePrefix="0" xfId="0">
      <alignment horizontal="left" vertical="center" indent="1"/>
    </xf>
    <xf numFmtId="0" fontId="10" fillId="5" borderId="5" applyAlignment="1" pivotButton="0" quotePrefix="0" xfId="0">
      <alignment horizontal="left" vertical="center" indent="1"/>
    </xf>
    <xf numFmtId="1" fontId="5" fillId="0" borderId="1" applyAlignment="1" applyProtection="1" pivotButton="0" quotePrefix="0" xfId="3">
      <alignment horizontal="center" vertical="center"/>
      <protection locked="0" hidden="0"/>
    </xf>
    <xf numFmtId="165" fontId="5" fillId="0" borderId="1" applyAlignment="1" applyProtection="1" pivotButton="0" quotePrefix="0" xfId="3">
      <alignment vertical="center"/>
      <protection locked="0" hidden="0"/>
    </xf>
    <xf numFmtId="166" fontId="5" fillId="0" borderId="1" applyAlignment="1" applyProtection="1" pivotButton="0" quotePrefix="0" xfId="3">
      <alignment vertical="center"/>
      <protection locked="0" hidden="0"/>
    </xf>
    <xf numFmtId="164" fontId="5" fillId="5" borderId="1" applyAlignment="1" applyProtection="1" pivotButton="0" quotePrefix="0" xfId="3">
      <alignment horizontal="center" vertical="center"/>
      <protection locked="0" hidden="0"/>
    </xf>
    <xf numFmtId="164" fontId="14" fillId="5" borderId="1" applyAlignment="1" applyProtection="1" pivotButton="0" quotePrefix="0" xfId="3">
      <alignment horizontal="center" vertical="center"/>
      <protection locked="0" hidden="0"/>
    </xf>
    <xf numFmtId="14" fontId="13" fillId="5" borderId="1" applyAlignment="1" applyProtection="1" pivotButton="0" quotePrefix="0" xfId="3">
      <alignment vertical="center"/>
      <protection locked="0" hidden="0"/>
    </xf>
    <xf numFmtId="1" fontId="5" fillId="5" borderId="1" applyAlignment="1" applyProtection="1" pivotButton="0" quotePrefix="0" xfId="3">
      <alignment horizontal="center" vertical="center"/>
      <protection locked="0" hidden="0"/>
    </xf>
    <xf numFmtId="14" fontId="5" fillId="5" borderId="1" applyAlignment="1" applyProtection="1" pivotButton="0" quotePrefix="0" xfId="3">
      <alignment vertical="center"/>
      <protection locked="0" hidden="0"/>
    </xf>
    <xf numFmtId="165" fontId="5" fillId="5" borderId="1" applyAlignment="1" applyProtection="1" pivotButton="0" quotePrefix="0" xfId="3">
      <alignment vertical="center"/>
      <protection locked="0" hidden="0"/>
    </xf>
    <xf numFmtId="167" fontId="5" fillId="5" borderId="1" applyAlignment="1" applyProtection="1" pivotButton="0" quotePrefix="0" xfId="3">
      <alignment horizontal="center" vertical="center"/>
      <protection locked="0" hidden="0"/>
    </xf>
    <xf numFmtId="166" fontId="5" fillId="5" borderId="1" applyAlignment="1" applyProtection="1" pivotButton="0" quotePrefix="0" xfId="3">
      <alignment vertical="center"/>
      <protection locked="0" hidden="0"/>
    </xf>
    <xf numFmtId="165" fontId="14" fillId="5" borderId="1" applyAlignment="1" applyProtection="1" pivotButton="0" quotePrefix="0" xfId="3">
      <alignment vertical="center"/>
      <protection locked="0" hidden="0"/>
    </xf>
    <xf numFmtId="165" fontId="5" fillId="5" borderId="3" applyAlignment="1" applyProtection="1" pivotButton="0" quotePrefix="0" xfId="3">
      <alignment vertical="center"/>
      <protection locked="0" hidden="0"/>
    </xf>
    <xf numFmtId="168" fontId="10" fillId="0" borderId="1" applyAlignment="1" pivotButton="0" quotePrefix="0" xfId="0">
      <alignment horizontal="center" vertical="center"/>
    </xf>
    <xf numFmtId="0" fontId="10" fillId="6" borderId="1" applyAlignment="1" pivotButton="0" quotePrefix="0" xfId="0">
      <alignment horizontal="left" vertical="center" indent="1"/>
    </xf>
    <xf numFmtId="0" fontId="10" fillId="6" borderId="3" applyAlignment="1" pivotButton="0" quotePrefix="0" xfId="0">
      <alignment horizontal="left" vertical="center" indent="1"/>
    </xf>
    <xf numFmtId="0" fontId="10" fillId="7" borderId="8" applyAlignment="1" pivotButton="0" quotePrefix="0" xfId="0">
      <alignment horizontal="left" vertical="center" indent="1"/>
    </xf>
    <xf numFmtId="165" fontId="10" fillId="5" borderId="1" applyAlignment="1" pivotButton="0" quotePrefix="0" xfId="0">
      <alignment vertical="center"/>
    </xf>
    <xf numFmtId="165" fontId="10" fillId="5" borderId="3" applyAlignment="1" pivotButton="0" quotePrefix="0" xfId="0">
      <alignment vertical="center"/>
    </xf>
    <xf numFmtId="165" fontId="10" fillId="8" borderId="8" applyAlignment="1" pivotButton="0" quotePrefix="0" xfId="0">
      <alignment vertical="center"/>
    </xf>
    <xf numFmtId="165" fontId="10" fillId="0" borderId="0" applyAlignment="1" pivotButton="0" quotePrefix="0" xfId="0">
      <alignment vertical="center"/>
    </xf>
    <xf numFmtId="0" fontId="10" fillId="7" borderId="9" applyAlignment="1" pivotButton="0" quotePrefix="0" xfId="0">
      <alignment horizontal="left" vertical="center" indent="1"/>
    </xf>
    <xf numFmtId="165" fontId="10" fillId="8" borderId="9" applyAlignment="1" pivotButton="0" quotePrefix="0" xfId="0">
      <alignment horizontal="left" vertical="center" indent="1"/>
    </xf>
    <xf numFmtId="0" fontId="10" fillId="6" borderId="3" applyAlignment="1" pivotButton="0" quotePrefix="0" xfId="0">
      <alignment horizontal="left" vertical="center" wrapText="1" indent="1"/>
    </xf>
    <xf numFmtId="169" fontId="10" fillId="5" borderId="3" applyAlignment="1" pivotButton="0" quotePrefix="0" xfId="0">
      <alignment vertical="center"/>
    </xf>
    <xf numFmtId="0" fontId="10" fillId="0" borderId="7" applyAlignment="1" pivotButton="0" quotePrefix="0" xfId="0">
      <alignment vertical="center"/>
    </xf>
    <xf numFmtId="0" fontId="11" fillId="0" borderId="7" applyAlignment="1" pivotButton="0" quotePrefix="0" xfId="0">
      <alignment vertical="center"/>
    </xf>
    <xf numFmtId="0" fontId="10" fillId="6" borderId="6" applyAlignment="1" pivotButton="0" quotePrefix="0" xfId="0">
      <alignment horizontal="left" vertical="center" indent="1"/>
    </xf>
    <xf numFmtId="165" fontId="10" fillId="5" borderId="6" applyAlignment="1" pivotButton="0" quotePrefix="0" xfId="0">
      <alignment vertical="center"/>
    </xf>
    <xf numFmtId="169" fontId="10" fillId="0" borderId="0" applyAlignment="1" pivotButton="0" quotePrefix="0" xfId="0">
      <alignment vertical="center"/>
    </xf>
    <xf numFmtId="9" fontId="10" fillId="5" borderId="1" applyAlignment="1" pivotButton="0" quotePrefix="0" xfId="0">
      <alignment horizontal="center" vertical="center"/>
    </xf>
    <xf numFmtId="0" fontId="10" fillId="7" borderId="1" applyAlignment="1" pivotButton="0" quotePrefix="0" xfId="0">
      <alignment horizontal="left" vertical="center" indent="1"/>
    </xf>
    <xf numFmtId="169" fontId="10" fillId="8" borderId="1" applyAlignment="1" pivotButton="0" quotePrefix="0" xfId="0">
      <alignment horizontal="right" vertical="center" indent="3"/>
    </xf>
    <xf numFmtId="0" fontId="10" fillId="7" borderId="10" applyAlignment="1" pivotButton="0" quotePrefix="0" xfId="0">
      <alignment horizontal="left" vertical="center" indent="1"/>
    </xf>
    <xf numFmtId="165" fontId="5" fillId="8" borderId="8" applyAlignment="1" applyProtection="1" pivotButton="0" quotePrefix="0" xfId="3">
      <alignment vertical="center"/>
      <protection locked="0" hidden="0"/>
    </xf>
    <xf numFmtId="0" fontId="10" fillId="7" borderId="11" applyAlignment="1" pivotButton="0" quotePrefix="0" xfId="0">
      <alignment horizontal="left" vertical="center" indent="1"/>
    </xf>
    <xf numFmtId="165" fontId="5" fillId="8" borderId="9" applyAlignment="1" applyProtection="1" pivotButton="0" quotePrefix="0" xfId="3">
      <alignment vertical="center"/>
      <protection locked="0" hidden="0"/>
    </xf>
    <xf numFmtId="165" fontId="5" fillId="2" borderId="0" applyProtection="1" pivotButton="0" quotePrefix="0" xfId="3">
      <protection locked="0" hidden="0"/>
    </xf>
    <xf numFmtId="165" fontId="16" fillId="2" borderId="0" applyProtection="1" pivotButton="0" quotePrefix="0" xfId="3">
      <protection locked="0" hidden="0"/>
    </xf>
    <xf numFmtId="165" fontId="5" fillId="2" borderId="0" applyAlignment="1" applyProtection="1" pivotButton="0" quotePrefix="0" xfId="3">
      <alignment vertical="center" wrapText="1"/>
      <protection locked="0" hidden="0"/>
    </xf>
    <xf numFmtId="165" fontId="16" fillId="2" borderId="0" applyAlignment="1" applyProtection="1" pivotButton="0" quotePrefix="0" xfId="3">
      <alignment vertical="center" wrapText="1"/>
      <protection locked="0" hidden="0"/>
    </xf>
    <xf numFmtId="165" fontId="16" fillId="2" borderId="0" applyAlignment="1" applyProtection="1" pivotButton="0" quotePrefix="0" xfId="3">
      <alignment vertical="center"/>
      <protection locked="0" hidden="0"/>
    </xf>
    <xf numFmtId="0" fontId="10" fillId="9" borderId="1" applyAlignment="1" pivotButton="0" quotePrefix="0" xfId="0">
      <alignment horizontal="left" vertical="center" indent="1"/>
    </xf>
    <xf numFmtId="0" fontId="10" fillId="9" borderId="3" applyAlignment="1" pivotButton="0" quotePrefix="0" xfId="0">
      <alignment horizontal="left" vertical="center" indent="1"/>
    </xf>
    <xf numFmtId="0" fontId="10" fillId="9" borderId="3" applyAlignment="1" pivotButton="0" quotePrefix="0" xfId="0">
      <alignment horizontal="left" vertical="center" wrapText="1" indent="1"/>
    </xf>
    <xf numFmtId="165" fontId="10" fillId="10" borderId="1" applyAlignment="1" pivotButton="0" quotePrefix="0" xfId="0">
      <alignment horizontal="left" vertical="center" indent="1"/>
    </xf>
    <xf numFmtId="165" fontId="10" fillId="10" borderId="3" applyAlignment="1" pivotButton="0" quotePrefix="0" xfId="0">
      <alignment horizontal="left" vertical="center" indent="1"/>
    </xf>
    <xf numFmtId="169" fontId="10" fillId="10" borderId="3" applyAlignment="1" pivotButton="0" quotePrefix="0" xfId="0">
      <alignment vertical="center"/>
    </xf>
    <xf numFmtId="0" fontId="17" fillId="0" borderId="0" applyAlignment="1" applyProtection="1" pivotButton="0" quotePrefix="0" xfId="0">
      <alignment vertical="top"/>
      <protection locked="0" hidden="0"/>
    </xf>
    <xf numFmtId="0" fontId="18" fillId="4" borderId="0" applyAlignment="1" applyProtection="1" pivotButton="0" quotePrefix="0" xfId="1">
      <alignment horizontal="center" vertical="center"/>
      <protection locked="0" hidden="0"/>
    </xf>
    <xf numFmtId="164" fontId="5" fillId="5" borderId="1" applyAlignment="1" applyProtection="1" pivotButton="0" quotePrefix="0" xfId="3">
      <alignment horizontal="center" vertical="center"/>
      <protection locked="0" hidden="0"/>
    </xf>
    <xf numFmtId="170" fontId="5" fillId="5" borderId="1" applyAlignment="1" applyProtection="1" pivotButton="0" quotePrefix="0" xfId="3">
      <alignment horizontal="center" vertical="center"/>
      <protection locked="0" hidden="0"/>
    </xf>
    <xf numFmtId="164" fontId="14" fillId="5" borderId="1" applyAlignment="1" applyProtection="1" pivotButton="0" quotePrefix="0" xfId="3">
      <alignment horizontal="center" vertical="center"/>
      <protection locked="0" hidden="0"/>
    </xf>
    <xf numFmtId="167" fontId="5" fillId="5" borderId="1" applyAlignment="1" applyProtection="1" pivotButton="0" quotePrefix="0" xfId="3">
      <alignment horizontal="center" vertical="center"/>
      <protection locked="0" hidden="0"/>
    </xf>
    <xf numFmtId="168" fontId="10" fillId="0" borderId="1" applyAlignment="1" pivotButton="0" quotePrefix="0" xfId="0">
      <alignment horizontal="center" vertical="center"/>
    </xf>
    <xf numFmtId="170" fontId="10" fillId="0" borderId="1" applyAlignment="1" pivotButton="0" quotePrefix="0" xfId="0">
      <alignment horizontal="center" vertical="center"/>
    </xf>
    <xf numFmtId="166" fontId="5" fillId="5" borderId="1" applyAlignment="1" applyProtection="1" pivotButton="0" quotePrefix="0" xfId="3">
      <alignment vertical="center"/>
      <protection locked="0" hidden="0"/>
    </xf>
    <xf numFmtId="166" fontId="5" fillId="0" borderId="1" applyAlignment="1" applyProtection="1" pivotButton="0" quotePrefix="0" xfId="3">
      <alignment vertical="center"/>
      <protection locked="0" hidden="0"/>
    </xf>
    <xf numFmtId="169" fontId="10" fillId="0" borderId="0" applyAlignment="1" pivotButton="0" quotePrefix="0" xfId="0">
      <alignment vertical="center"/>
    </xf>
    <xf numFmtId="169" fontId="10" fillId="5" borderId="3" applyAlignment="1" pivotButton="0" quotePrefix="0" xfId="0">
      <alignment vertical="center"/>
    </xf>
    <xf numFmtId="169" fontId="10" fillId="10" borderId="3" applyAlignment="1" pivotButton="0" quotePrefix="0" xfId="0">
      <alignment vertical="center"/>
    </xf>
    <xf numFmtId="169" fontId="10" fillId="8" borderId="1" applyAlignment="1" pivotButton="0" quotePrefix="0" xfId="0">
      <alignment horizontal="right" vertical="center" indent="3"/>
    </xf>
    <xf numFmtId="0" fontId="20" fillId="11" borderId="0" applyAlignment="1" pivotButton="0" quotePrefix="0" xfId="6">
      <alignment horizontal="center" vertical="center"/>
    </xf>
  </cellXfs>
  <cellStyles count="7">
    <cellStyle name="Обычный" xfId="0" builtinId="0"/>
    <cellStyle name="Гиперссылка" xfId="1" builtinId="8"/>
    <cellStyle name="Normal 2" xfId="2"/>
    <cellStyle name="Comma 2" xfId="3"/>
    <cellStyle name="Hyperlink 2" xfId="4"/>
    <cellStyle name="Percent 2" xfId="5"/>
    <cellStyle name="Hyperlink" xfId="6"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47&amp;utm_language=PT&amp;utm_source=integrated+content&amp;utm_campaign=/discounted-cash-flow-templates&amp;utm_medium=ic+sample+discounted+cash+flow+57147+pt&amp;lpa=ic+sample+discounted+cash+flow+57147+pt"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M42"/>
  <sheetViews>
    <sheetView showGridLines="0" tabSelected="1" workbookViewId="0">
      <pane ySplit="2" topLeftCell="A3" activePane="bottomLeft" state="frozen"/>
      <selection pane="bottomLeft" activeCell="B34" sqref="B34:L34"/>
    </sheetView>
  </sheetViews>
  <sheetFormatPr baseColWidth="8" defaultColWidth="8.81640625" defaultRowHeight="14.5"/>
  <cols>
    <col width="3.36328125" customWidth="1" style="2" min="1" max="1"/>
    <col width="27.81640625" customWidth="1" style="2" min="2" max="2"/>
    <col width="16.81640625" customWidth="1" style="2" min="3" max="3"/>
    <col width="3.36328125" customWidth="1" style="2" min="4" max="4"/>
    <col width="27.81640625" customWidth="1" style="2" min="5" max="5"/>
    <col width="16.81640625" customWidth="1" style="2" min="6" max="8"/>
    <col width="16.81640625" customWidth="1" style="2" min="9" max="12"/>
    <col width="3.36328125" customWidth="1" style="2" min="13" max="13"/>
  </cols>
  <sheetData>
    <row r="1" ht="50" customHeight="1" s="2">
      <c r="C1" s="3" t="n"/>
      <c r="D1" s="3" t="n"/>
      <c r="E1" s="3" t="n"/>
      <c r="F1" s="3" t="n"/>
      <c r="G1" s="3" t="n"/>
    </row>
    <row r="2" ht="42" customFormat="1" customHeight="1" s="4">
      <c r="B2" s="5" t="inlineStr">
        <is>
          <t>MODELO DE EXCEL DE FLUXO DE CAIXA COM DESCONTO DA AMOSTRA</t>
        </is>
      </c>
    </row>
    <row r="3" ht="25" customFormat="1" customHeight="1" s="10">
      <c r="B3" s="8" t="inlineStr">
        <is>
          <t>EXEMPLO</t>
        </is>
      </c>
      <c r="C3" s="9" t="n"/>
      <c r="D3" s="9" t="n"/>
      <c r="E3" s="9" t="n"/>
      <c r="F3" s="9" t="n"/>
    </row>
    <row r="4" ht="20" customFormat="1" customHeight="1" s="64">
      <c r="A4" s="63" t="n"/>
      <c r="B4" s="20" t="inlineStr">
        <is>
          <t>SUPOSIÇÕES</t>
        </is>
      </c>
      <c r="C4" s="12" t="n"/>
      <c r="D4" s="21" t="n"/>
      <c r="E4" s="20" t="inlineStr">
        <is>
          <t>FLUXO DE CAIXA COM DESCONTO</t>
        </is>
      </c>
      <c r="F4" s="22" t="inlineStr">
        <is>
          <t>ENTRADA</t>
        </is>
      </c>
      <c r="G4" s="23">
        <f>YEAR(G5)</f>
        <v/>
      </c>
      <c r="H4" s="23">
        <f>YEAR(H5)</f>
        <v/>
      </c>
      <c r="I4" s="23">
        <f>YEAR(I5)</f>
        <v/>
      </c>
      <c r="J4" s="23">
        <f>YEAR(J5)</f>
        <v/>
      </c>
      <c r="K4" s="23">
        <f>YEAR(K5)</f>
        <v/>
      </c>
      <c r="L4" s="22" t="inlineStr">
        <is>
          <t>SAIR</t>
        </is>
      </c>
      <c r="M4" s="65" t="n"/>
    </row>
    <row r="5" ht="20" customFormat="1" customHeight="1" s="64">
      <c r="A5" s="63" t="n"/>
      <c r="B5" s="17" t="inlineStr">
        <is>
          <t>TAXA DE IMPOSTO</t>
        </is>
      </c>
      <c r="C5" s="13" t="n">
        <v>0.22</v>
      </c>
      <c r="D5" s="21" t="n"/>
      <c r="E5" s="24" t="inlineStr">
        <is>
          <t>DATA</t>
        </is>
      </c>
      <c r="F5" s="76">
        <f>C9</f>
        <v/>
      </c>
      <c r="G5" s="77">
        <f>DATE(YEAR($C$10)+G6,6,30)</f>
        <v/>
      </c>
      <c r="H5" s="77">
        <f>DATE(YEAR($C$10)+H6,6,30)</f>
        <v/>
      </c>
      <c r="I5" s="77">
        <f>DATE(YEAR($C$10)+I6,6,30)</f>
        <v/>
      </c>
      <c r="J5" s="77">
        <f>DATE(YEAR($C$10)+J6,6,30)</f>
        <v/>
      </c>
      <c r="K5" s="77">
        <f>DATE(YEAR($C$10)+K6,6,30)</f>
        <v/>
      </c>
      <c r="L5" s="78">
        <f>K5</f>
        <v/>
      </c>
      <c r="M5" s="65" t="n"/>
    </row>
    <row r="6" ht="20" customFormat="1" customHeight="1" s="64">
      <c r="A6" s="63" t="n"/>
      <c r="B6" s="17" t="inlineStr">
        <is>
          <t>TAXA DE DESCONTO</t>
        </is>
      </c>
      <c r="C6" s="13" t="n">
        <v>0.1</v>
      </c>
      <c r="D6" s="21" t="n"/>
      <c r="E6" s="24" t="inlineStr">
        <is>
          <t>PERÍODOS DE TEMPO</t>
        </is>
      </c>
      <c r="F6" s="31" t="n"/>
      <c r="G6" s="26" t="n">
        <v>0</v>
      </c>
      <c r="H6" s="32">
        <f>G6+1</f>
        <v/>
      </c>
      <c r="I6" s="32">
        <f>H6+1</f>
        <v/>
      </c>
      <c r="J6" s="32">
        <f>I6+1</f>
        <v/>
      </c>
      <c r="K6" s="32">
        <f>J6+1</f>
        <v/>
      </c>
      <c r="L6" s="33" t="n"/>
      <c r="M6" s="65" t="n"/>
    </row>
    <row r="7" ht="20" customFormat="1" customHeight="1" s="64">
      <c r="A7" s="63" t="n"/>
      <c r="B7" s="17" t="inlineStr">
        <is>
          <t>TAXA DE CRESCIMENTO PERPÉTUO</t>
        </is>
      </c>
      <c r="C7" s="13" t="n">
        <v>0.05</v>
      </c>
      <c r="D7" s="21" t="n"/>
      <c r="E7" s="24" t="inlineStr">
        <is>
          <t>FRAÇÃO DO ANO</t>
        </is>
      </c>
      <c r="F7" s="34" t="n"/>
      <c r="G7" s="79">
        <f>YEARFRAC(F5,G5)</f>
        <v/>
      </c>
      <c r="H7" s="79">
        <f>YEARFRAC(G5,H5)</f>
        <v/>
      </c>
      <c r="I7" s="79">
        <f>YEARFRAC(H5,I5)</f>
        <v/>
      </c>
      <c r="J7" s="79">
        <f>YEARFRAC(I5,J5)</f>
        <v/>
      </c>
      <c r="K7" s="79">
        <f>YEARFRAC(J5,K5)</f>
        <v/>
      </c>
      <c r="L7" s="34" t="n"/>
      <c r="M7" s="65" t="n"/>
    </row>
    <row r="8" ht="20" customFormat="1" customHeight="1" s="64">
      <c r="A8" s="63" t="n"/>
      <c r="B8" s="17" t="inlineStr">
        <is>
          <t>EV/EBITDA MULTIPLE  ex. 2.5x</t>
        </is>
      </c>
      <c r="C8" s="80" t="n">
        <v>5.5</v>
      </c>
      <c r="D8" s="21" t="n"/>
      <c r="E8" s="24" t="inlineStr">
        <is>
          <t>EBIT</t>
        </is>
      </c>
      <c r="F8" s="34" t="n"/>
      <c r="G8" s="27" t="n">
        <v>50000</v>
      </c>
      <c r="H8" s="27" t="n">
        <v>52500</v>
      </c>
      <c r="I8" s="27" t="n">
        <v>55000</v>
      </c>
      <c r="J8" s="27" t="n">
        <v>57500</v>
      </c>
      <c r="K8" s="27" t="n">
        <v>60000</v>
      </c>
      <c r="L8" s="34" t="n"/>
      <c r="M8" s="65" t="n"/>
    </row>
    <row r="9" ht="20" customFormat="1" customHeight="1" s="64">
      <c r="A9" s="63" t="n"/>
      <c r="B9" s="17" t="inlineStr">
        <is>
          <t>DATA DA TRANSAÇÃO</t>
        </is>
      </c>
      <c r="C9" s="81" t="n">
        <v>45838</v>
      </c>
      <c r="D9" s="21" t="n"/>
      <c r="E9" s="24" t="inlineStr">
        <is>
          <t>MENOS: IMPOSTOS EM DINHEIRO</t>
        </is>
      </c>
      <c r="F9" s="34" t="n"/>
      <c r="G9" s="82">
        <f>G8*$C$5</f>
        <v/>
      </c>
      <c r="H9" s="82">
        <f>H8*$C$5</f>
        <v/>
      </c>
      <c r="I9" s="82">
        <f>I8*$C$5</f>
        <v/>
      </c>
      <c r="J9" s="82">
        <f>J8*$C$5</f>
        <v/>
      </c>
      <c r="K9" s="82">
        <f>K8*$C$5</f>
        <v/>
      </c>
      <c r="L9" s="34" t="n"/>
      <c r="M9" s="65" t="n"/>
    </row>
    <row r="10" ht="20" customFormat="1" customHeight="1" s="64">
      <c r="A10" s="63" t="n"/>
      <c r="B10" s="17" t="inlineStr">
        <is>
          <t>FINAL DO ANO FISCAL</t>
        </is>
      </c>
      <c r="C10" s="81" t="n">
        <v>45838</v>
      </c>
      <c r="D10" s="21" t="n"/>
      <c r="E10" s="24" t="inlineStr">
        <is>
          <t>MAIS: D&amp;A</t>
        </is>
      </c>
      <c r="F10" s="34" t="n"/>
      <c r="G10" s="83" t="n">
        <v>12000</v>
      </c>
      <c r="H10" s="83" t="n">
        <v>12001</v>
      </c>
      <c r="I10" s="83" t="n">
        <v>12005</v>
      </c>
      <c r="J10" s="83" t="n">
        <v>12003</v>
      </c>
      <c r="K10" s="83" t="n">
        <v>12000</v>
      </c>
      <c r="L10" s="34" t="n"/>
      <c r="M10" s="65" t="n"/>
    </row>
    <row r="11" ht="20" customFormat="1" customHeight="1" s="64">
      <c r="A11" s="63" t="n"/>
      <c r="B11" s="17" t="inlineStr">
        <is>
          <t>PREÇO ATUAL</t>
        </is>
      </c>
      <c r="C11" s="15" t="n">
        <v>33</v>
      </c>
      <c r="D11" s="21" t="n"/>
      <c r="E11" s="24" t="inlineStr">
        <is>
          <t>MENOS: CAPEX</t>
        </is>
      </c>
      <c r="F11" s="34" t="n"/>
      <c r="G11" s="37">
        <f>$C$15</f>
        <v/>
      </c>
      <c r="H11" s="37">
        <f>$C$15</f>
        <v/>
      </c>
      <c r="I11" s="37">
        <f>$C$15</f>
        <v/>
      </c>
      <c r="J11" s="37">
        <f>$C$15</f>
        <v/>
      </c>
      <c r="K11" s="37">
        <f>$C$15</f>
        <v/>
      </c>
      <c r="L11" s="34" t="n"/>
      <c r="M11" s="65" t="n"/>
    </row>
    <row r="12" ht="20" customFormat="1" customHeight="1" s="64">
      <c r="A12" s="63" t="n"/>
      <c r="B12" s="17" t="inlineStr">
        <is>
          <t>AÇÕES EM CIRCULAÇÃO</t>
        </is>
      </c>
      <c r="C12" s="16" t="n">
        <v>18750</v>
      </c>
      <c r="D12" s="21" t="n"/>
      <c r="E12" s="24" t="inlineStr">
        <is>
          <t>MENOS: MUDANÇAS NO NWC</t>
        </is>
      </c>
      <c r="F12" s="34" t="n"/>
      <c r="G12" s="27" t="n">
        <v>482</v>
      </c>
      <c r="H12" s="27" t="n">
        <v>734</v>
      </c>
      <c r="I12" s="27" t="n">
        <v>525</v>
      </c>
      <c r="J12" s="27" t="n">
        <v>603</v>
      </c>
      <c r="K12" s="27" t="n">
        <v>400</v>
      </c>
      <c r="L12" s="34" t="n"/>
      <c r="M12" s="65" t="n"/>
    </row>
    <row r="13" ht="20" customFormat="1" customHeight="1" s="64">
      <c r="A13" s="63" t="n"/>
      <c r="B13" s="17" t="inlineStr">
        <is>
          <t>DÍVIDA</t>
        </is>
      </c>
      <c r="C13" s="16" t="n">
        <v>55000</v>
      </c>
      <c r="D13" s="21" t="n"/>
      <c r="E13" s="24" t="inlineStr">
        <is>
          <t>UNLEVERED FCF</t>
        </is>
      </c>
      <c r="F13" s="34" t="n"/>
      <c r="G13" s="34">
        <f>G8-G9+G10-G11-G12</f>
        <v/>
      </c>
      <c r="H13" s="34">
        <f>H8-H9+H10-H11-H12</f>
        <v/>
      </c>
      <c r="I13" s="34">
        <f>I8-I9+I10-I11-I12</f>
        <v/>
      </c>
      <c r="J13" s="34">
        <f>J8-J9+J10-J11-J12</f>
        <v/>
      </c>
      <c r="K13" s="34">
        <f>K8-K9+K10-K11-K12</f>
        <v/>
      </c>
      <c r="L13" s="34" t="n"/>
      <c r="M13" s="65" t="n"/>
    </row>
    <row r="14" ht="20" customFormat="1" customHeight="1" s="64" thickBot="1">
      <c r="A14" s="63" t="n"/>
      <c r="B14" s="17" t="inlineStr">
        <is>
          <t>NUMERÁRIO</t>
        </is>
      </c>
      <c r="C14" s="16" t="n">
        <v>357583</v>
      </c>
      <c r="D14" s="21" t="n"/>
      <c r="E14" s="25" t="inlineStr">
        <is>
          <t>(ENTRADA) / SAÍDA</t>
        </is>
      </c>
      <c r="F14" s="38">
        <f>-G22</f>
        <v/>
      </c>
      <c r="G14" s="38" t="n"/>
      <c r="H14" s="38" t="n"/>
      <c r="I14" s="38" t="n"/>
      <c r="J14" s="38" t="n"/>
      <c r="K14" s="38" t="n"/>
      <c r="L14" s="38">
        <f>C21</f>
        <v/>
      </c>
      <c r="M14" s="65" t="n"/>
    </row>
    <row r="15" ht="20" customFormat="1" customHeight="1" s="64" thickBot="1">
      <c r="A15" s="63" t="n"/>
      <c r="B15" s="18" t="inlineStr">
        <is>
          <t>CAPEX</t>
        </is>
      </c>
      <c r="C15" s="19" t="n">
        <v>14000</v>
      </c>
      <c r="D15" s="21" t="n"/>
      <c r="E15" s="61" t="inlineStr">
        <is>
          <t>TRANSAÇÃO CF</t>
        </is>
      </c>
      <c r="F15" s="62" t="n">
        <v>0</v>
      </c>
      <c r="G15" s="62">
        <f>(G14+G13)*G7</f>
        <v/>
      </c>
      <c r="H15" s="62">
        <f>(H14+H13)*H7</f>
        <v/>
      </c>
      <c r="I15" s="62">
        <f>(I14+I13)*I7</f>
        <v/>
      </c>
      <c r="J15" s="62">
        <f>(J14+J13)*J7</f>
        <v/>
      </c>
      <c r="K15" s="62">
        <f>(K14+K13)*K7</f>
        <v/>
      </c>
      <c r="L15" s="62">
        <f>L14+L13</f>
        <v/>
      </c>
      <c r="M15" s="65" t="n"/>
    </row>
    <row r="16" hidden="1" ht="20" customFormat="1" customHeight="1" s="64" thickBot="1">
      <c r="A16" s="63" t="n"/>
      <c r="B16" s="12" t="n"/>
      <c r="C16" s="12" t="n"/>
      <c r="D16" s="21" t="n"/>
      <c r="E16" s="59" t="inlineStr">
        <is>
          <t>TRANSAÇÃO CF</t>
        </is>
      </c>
      <c r="F16" s="60">
        <f>F14+F13</f>
        <v/>
      </c>
      <c r="G16" s="60">
        <f>(G14+G13)*G7</f>
        <v/>
      </c>
      <c r="H16" s="60">
        <f>(H14+H13)*H7</f>
        <v/>
      </c>
      <c r="I16" s="60">
        <f>(I14+I13)*I7</f>
        <v/>
      </c>
      <c r="J16" s="60">
        <f>(J14+J13)*J7</f>
        <v/>
      </c>
      <c r="K16" s="60">
        <f>(K14+K13)*K7</f>
        <v/>
      </c>
      <c r="L16" s="60">
        <f>L14</f>
        <v/>
      </c>
      <c r="M16" s="65" t="n"/>
    </row>
    <row r="17" ht="20" customFormat="1" customHeight="1" s="64">
      <c r="A17" s="63" t="n"/>
      <c r="B17" s="12" t="n"/>
      <c r="C17" s="12" t="n"/>
      <c r="D17" s="21" t="n"/>
      <c r="E17" s="12" t="n"/>
      <c r="F17" s="12" t="n"/>
      <c r="G17" s="12" t="n"/>
      <c r="H17" s="12" t="n"/>
      <c r="I17" s="12" t="n"/>
      <c r="J17" s="12" t="n"/>
      <c r="K17" s="12" t="n"/>
      <c r="L17" s="12" t="n"/>
      <c r="M17" s="66" t="n"/>
    </row>
    <row r="18" ht="20" customFormat="1" customHeight="1" s="64">
      <c r="A18" s="63" t="n"/>
      <c r="B18" s="20" t="inlineStr">
        <is>
          <t>VALOR DO TERMINAL</t>
        </is>
      </c>
      <c r="C18" s="12" t="n"/>
      <c r="D18" s="21" t="n"/>
      <c r="E18" s="12" t="n"/>
      <c r="F18" s="52" t="inlineStr">
        <is>
          <t>VALOR DE MERCADO</t>
        </is>
      </c>
      <c r="G18" s="51" t="n"/>
      <c r="I18" s="20" t="inlineStr">
        <is>
          <t>VALOR INTRÍNSECO</t>
        </is>
      </c>
      <c r="J18" s="12" t="n"/>
      <c r="M18" s="12" t="n"/>
    </row>
    <row r="19" ht="20" customFormat="1" customHeight="1" s="64">
      <c r="A19" s="63" t="n"/>
      <c r="B19" s="40" t="inlineStr">
        <is>
          <t>CRESCIMENTO PERPÉTUO</t>
        </is>
      </c>
      <c r="C19" s="43">
        <f>(K13*(1+C7))/(C6-C7)</f>
        <v/>
      </c>
      <c r="D19" s="21" t="n"/>
      <c r="E19" s="12" t="n"/>
      <c r="F19" s="53" t="inlineStr">
        <is>
          <t>CAPITALIZAÇÃO DE MERCADO</t>
        </is>
      </c>
      <c r="G19" s="54">
        <f>C12*C11</f>
        <v/>
      </c>
      <c r="I19" s="68" t="inlineStr">
        <is>
          <t>VALOR EMPRESARIAL</t>
        </is>
      </c>
      <c r="J19" s="71">
        <f>IFERROR(XNPV(C6,F15:L15,F5:L5),"0")</f>
        <v/>
      </c>
      <c r="M19" s="12" t="n"/>
    </row>
    <row r="20" ht="20" customFormat="1" customHeight="1" s="64" thickBot="1">
      <c r="A20" s="63" t="n"/>
      <c r="B20" s="41" t="inlineStr">
        <is>
          <t>EV / EBITDA</t>
        </is>
      </c>
      <c r="C20" s="44">
        <f>C8*(K8+K10)</f>
        <v/>
      </c>
      <c r="D20" s="21" t="n"/>
      <c r="E20" s="12" t="n"/>
      <c r="F20" s="40" t="inlineStr">
        <is>
          <t>MAIS: DÍVIDA</t>
        </is>
      </c>
      <c r="G20" s="43">
        <f>C13</f>
        <v/>
      </c>
      <c r="I20" s="68" t="inlineStr">
        <is>
          <t>MAIS: DINHEIRO</t>
        </is>
      </c>
      <c r="J20" s="71">
        <f>+C14</f>
        <v/>
      </c>
      <c r="M20" s="12" t="n"/>
    </row>
    <row r="21" ht="20" customFormat="1" customHeight="1" s="64" thickBot="1">
      <c r="A21" s="63" t="n"/>
      <c r="B21" s="42" t="inlineStr">
        <is>
          <t>MÉDIA</t>
        </is>
      </c>
      <c r="C21" s="45">
        <f>AVERAGE(C19:C20)</f>
        <v/>
      </c>
      <c r="D21" s="21" t="n"/>
      <c r="E21" s="12" t="n"/>
      <c r="F21" s="41" t="inlineStr">
        <is>
          <t>MENOS: DINHEIRO</t>
        </is>
      </c>
      <c r="G21" s="44">
        <f>+C14</f>
        <v/>
      </c>
      <c r="I21" s="69" t="inlineStr">
        <is>
          <t>MENOS: DÍVIDA</t>
        </is>
      </c>
      <c r="J21" s="72">
        <f>+C13</f>
        <v/>
      </c>
      <c r="M21" s="12" t="n"/>
    </row>
    <row r="22" ht="20" customFormat="1" customHeight="1" s="64" thickBot="1">
      <c r="A22" s="63" t="n"/>
      <c r="B22" s="12" t="n"/>
      <c r="C22" s="12" t="n"/>
      <c r="D22" s="21" t="n"/>
      <c r="E22" s="12" t="n"/>
      <c r="F22" s="42" t="inlineStr">
        <is>
          <t>VALOR EMPRESARIAL</t>
        </is>
      </c>
      <c r="G22" s="45">
        <f>G19+G20-G21</f>
        <v/>
      </c>
      <c r="I22" s="47" t="inlineStr">
        <is>
          <t>VALOR PATRIMONIAL</t>
        </is>
      </c>
      <c r="J22" s="48">
        <f>J19+J20-J21</f>
        <v/>
      </c>
      <c r="M22" s="12" t="n"/>
    </row>
    <row r="23" ht="11" customFormat="1" customHeight="1" s="64">
      <c r="A23" s="63" t="n"/>
      <c r="B23" s="12" t="n"/>
      <c r="C23" s="12" t="n"/>
      <c r="D23" s="67" t="n"/>
      <c r="E23" s="12" t="n"/>
      <c r="F23" s="12" t="n"/>
      <c r="G23" s="84" t="n"/>
      <c r="I23" s="12" t="n"/>
      <c r="J23" s="46" t="n"/>
      <c r="M23" s="12" t="n"/>
    </row>
    <row r="24" ht="35" customFormat="1" customHeight="1" s="64" thickBot="1">
      <c r="A24" s="63" t="n"/>
      <c r="B24" s="12" t="n"/>
      <c r="C24" s="12" t="n"/>
      <c r="D24" s="67" t="n"/>
      <c r="E24" s="12" t="n"/>
      <c r="F24" s="49" t="inlineStr">
        <is>
          <t>VALOR PATRIMONIAL / AÇÃO</t>
        </is>
      </c>
      <c r="G24" s="85">
        <f>C11</f>
        <v/>
      </c>
      <c r="I24" s="70" t="inlineStr">
        <is>
          <t>VALOR PATRIMONIAL / AÇÃO</t>
        </is>
      </c>
      <c r="J24" s="86">
        <f>J22/C12</f>
        <v/>
      </c>
      <c r="M24" s="12" t="n"/>
    </row>
    <row r="25" ht="20" customFormat="1" customHeight="1" s="64">
      <c r="A25" s="63" t="n"/>
      <c r="B25" s="20" t="inlineStr">
        <is>
          <t>VALOR DE MERCADO VS. VALOR INTRÍNSECO</t>
        </is>
      </c>
      <c r="C25" s="12" t="n"/>
      <c r="D25" s="67" t="n"/>
      <c r="E25" s="12" t="n"/>
      <c r="F25" s="12" t="n"/>
      <c r="G25" s="12" t="n"/>
      <c r="H25" s="12" t="n"/>
      <c r="I25" s="12" t="n"/>
      <c r="J25" s="12" t="n"/>
      <c r="K25" s="12" t="n"/>
      <c r="L25" s="12" t="n"/>
      <c r="M25" s="65" t="n"/>
    </row>
    <row r="26" ht="20" customFormat="1" customHeight="1" s="64">
      <c r="A26" s="63" t="n"/>
      <c r="B26" s="57" t="inlineStr">
        <is>
          <t>VALOR DE MERCADO</t>
        </is>
      </c>
      <c r="C26" s="87">
        <f>G24</f>
        <v/>
      </c>
      <c r="D26" s="67" t="n"/>
      <c r="E26" s="12" t="n"/>
      <c r="F26" s="12" t="n"/>
      <c r="G26" s="12" t="n"/>
      <c r="H26" s="12" t="n"/>
      <c r="I26" s="12" t="n"/>
      <c r="J26" s="12" t="n"/>
      <c r="K26" s="12" t="n"/>
      <c r="L26" s="12" t="n"/>
      <c r="M26" s="65" t="n"/>
    </row>
    <row r="27" ht="20" customFormat="1" customHeight="1" s="64">
      <c r="A27" s="63" t="n"/>
      <c r="B27" s="57" t="inlineStr">
        <is>
          <t>CABEÇA</t>
        </is>
      </c>
      <c r="C27" s="87">
        <f>J24-G24</f>
        <v/>
      </c>
      <c r="D27" s="67" t="n"/>
      <c r="E27" s="12" t="n"/>
      <c r="F27" s="12" t="n"/>
      <c r="G27" s="12" t="n"/>
      <c r="H27" s="12" t="n"/>
      <c r="I27" s="12" t="n"/>
      <c r="J27" s="12" t="n"/>
      <c r="K27" s="12" t="n"/>
      <c r="L27" s="12" t="n"/>
      <c r="M27" s="65" t="n"/>
    </row>
    <row r="28" ht="20" customFormat="1" customHeight="1" s="64">
      <c r="A28" s="63" t="n"/>
      <c r="B28" s="57" t="inlineStr">
        <is>
          <t>VALOR INTRÍNSECO</t>
        </is>
      </c>
      <c r="C28" s="87">
        <f>SUM(C26:C27)</f>
        <v/>
      </c>
      <c r="D28" s="67" t="n"/>
      <c r="E28" s="12" t="n"/>
      <c r="F28" s="12" t="n"/>
      <c r="G28" s="12" t="n"/>
      <c r="H28" s="12" t="n"/>
      <c r="I28" s="12" t="n"/>
      <c r="J28" s="12" t="n"/>
      <c r="K28" s="12" t="n"/>
      <c r="L28" s="12" t="n"/>
      <c r="M28" s="65" t="n"/>
    </row>
    <row r="29" ht="20" customFormat="1" customHeight="1" s="64">
      <c r="A29" s="63" t="n"/>
      <c r="B29" s="12" t="n"/>
      <c r="C29" s="12" t="n"/>
      <c r="E29" s="12" t="n"/>
      <c r="F29" s="12" t="n"/>
      <c r="G29" s="12" t="n"/>
      <c r="H29" s="12" t="n"/>
      <c r="I29" s="12" t="n"/>
      <c r="J29" s="12" t="n"/>
      <c r="K29" s="12" t="n"/>
      <c r="L29" s="12" t="n"/>
    </row>
    <row r="30" ht="20" customFormat="1" customHeight="1" s="64">
      <c r="A30" s="63" t="n"/>
      <c r="B30" s="20" t="inlineStr">
        <is>
          <t>TAXA DE RETORNO</t>
        </is>
      </c>
      <c r="C30" s="12" t="n"/>
      <c r="D30" s="67" t="n"/>
      <c r="E30" s="12" t="n"/>
      <c r="F30" s="12" t="n"/>
      <c r="G30" s="12" t="n"/>
      <c r="H30" s="12" t="n"/>
      <c r="I30" s="12" t="n"/>
      <c r="J30" s="12" t="n"/>
      <c r="K30" s="12" t="n"/>
      <c r="L30" s="12" t="n"/>
      <c r="M30" s="66" t="n"/>
    </row>
    <row r="31" ht="20" customFormat="1" customHeight="1" s="64">
      <c r="A31" s="63" t="n"/>
      <c r="B31" s="40" t="inlineStr">
        <is>
          <t>PREÇO-ALVO UPSIDE</t>
        </is>
      </c>
      <c r="C31" s="56">
        <f>J24/G24-1</f>
        <v/>
      </c>
      <c r="D31" s="67" t="n"/>
      <c r="E31" s="12" t="n"/>
      <c r="F31" s="12" t="n"/>
      <c r="G31" s="12" t="n"/>
      <c r="H31" s="12" t="n"/>
      <c r="I31" s="12" t="n"/>
      <c r="J31" s="12" t="n"/>
      <c r="K31" s="12" t="n"/>
      <c r="L31" s="12" t="n"/>
      <c r="M31" s="65" t="n"/>
    </row>
    <row r="32" ht="20" customFormat="1" customHeight="1" s="64">
      <c r="A32" s="63" t="n"/>
      <c r="B32" s="40" t="inlineStr">
        <is>
          <t>TAXA INTERNA DE RETORNO (IRR)</t>
        </is>
      </c>
      <c r="C32" s="56">
        <f>XIRR(F16:L16,F5:L5)</f>
        <v/>
      </c>
      <c r="D32" s="67" t="n"/>
      <c r="E32" s="12" t="n"/>
      <c r="F32" s="12" t="n"/>
      <c r="G32" s="12" t="n"/>
      <c r="H32" s="12" t="n"/>
      <c r="I32" s="12" t="n"/>
      <c r="J32" s="12" t="n"/>
      <c r="K32" s="12" t="n"/>
      <c r="L32" s="12" t="n"/>
      <c r="M32" s="65" t="n"/>
    </row>
    <row r="33" ht="16" customFormat="1" customHeight="1" s="64">
      <c r="A33" s="63" t="n"/>
      <c r="B33" s="63" t="n"/>
      <c r="E33" s="12" t="n"/>
      <c r="F33" s="12" t="n"/>
      <c r="G33" s="12" t="n"/>
      <c r="H33" s="12" t="n"/>
      <c r="I33" s="12" t="n"/>
      <c r="J33" s="12" t="n"/>
      <c r="K33" s="12" t="n"/>
      <c r="L33" s="12" t="n"/>
    </row>
    <row r="34" ht="50" customFormat="1" customHeight="1" s="10">
      <c r="B34" s="88" t="inlineStr">
        <is>
          <t>CLIQUE AQUI PARA CRIAR NO SMARTSHEET</t>
        </is>
      </c>
    </row>
    <row r="35"/>
    <row r="36"/>
    <row r="37"/>
    <row r="38"/>
    <row r="39"/>
    <row r="40"/>
    <row r="41"/>
    <row r="42"/>
  </sheetData>
  <mergeCells count="1">
    <mergeCell ref="B34:L34"/>
  </mergeCells>
  <hyperlinks>
    <hyperlink xmlns:r="http://schemas.openxmlformats.org/officeDocument/2006/relationships" ref="B34" r:id="rId1"/>
  </hyperlinks>
  <pageMargins left="0.3" right="0.3" top="0.3" bottom="0.3" header="0" footer="0"/>
  <pageSetup orientation="landscape" scale="64" fitToHeight="0" horizontalDpi="0" verticalDpi="0"/>
</worksheet>
</file>

<file path=xl/worksheets/sheet2.xml><?xml version="1.0" encoding="utf-8"?>
<worksheet xmlns="http://schemas.openxmlformats.org/spreadsheetml/2006/main">
  <sheetPr>
    <tabColor theme="3" tint="0.7999816888943144"/>
    <outlinePr summaryBelow="0"/>
    <pageSetUpPr fitToPage="1"/>
  </sheetPr>
  <dimension ref="A1:M39"/>
  <sheetViews>
    <sheetView showGridLines="0" workbookViewId="0">
      <selection activeCell="C4" sqref="C4"/>
    </sheetView>
  </sheetViews>
  <sheetFormatPr baseColWidth="8" defaultColWidth="8.81640625" defaultRowHeight="14.5"/>
  <cols>
    <col width="3.36328125" customWidth="1" style="2" min="1" max="1"/>
    <col width="27.81640625" customWidth="1" style="2" min="2" max="2"/>
    <col width="16.81640625" customWidth="1" style="2" min="3" max="3"/>
    <col width="3.36328125" customWidth="1" style="2" min="4" max="4"/>
    <col width="27.81640625" customWidth="1" style="2" min="5" max="5"/>
    <col width="16.81640625" customWidth="1" style="2" min="6" max="12"/>
    <col width="3.36328125" customWidth="1" style="2" min="13" max="13"/>
    <col width="8.81640625" customWidth="1" style="2" min="14" max="16384"/>
  </cols>
  <sheetData>
    <row r="1" ht="42" customFormat="1" customHeight="1" s="4">
      <c r="B1" s="5" t="inlineStr">
        <is>
          <t xml:space="preserve">FLUXO DE CAIXA COM DESCONTO </t>
        </is>
      </c>
    </row>
    <row r="2" ht="25" customFormat="1" customHeight="1" s="10">
      <c r="B2" s="74" t="inlineStr">
        <is>
          <t>Usuário para completar somente células não sombreadas.</t>
        </is>
      </c>
      <c r="C2" s="9" t="n"/>
      <c r="D2" s="9" t="n"/>
      <c r="E2" s="9" t="n"/>
      <c r="F2" s="9" t="n"/>
    </row>
    <row r="3" ht="20" customFormat="1" customHeight="1" s="64">
      <c r="A3" s="63" t="n"/>
      <c r="B3" s="20" t="inlineStr">
        <is>
          <t>SUPOSIÇÕES</t>
        </is>
      </c>
      <c r="C3" s="12" t="n"/>
      <c r="D3" s="21" t="n"/>
      <c r="E3" s="20" t="inlineStr">
        <is>
          <t>FLUXO DE CAIXA COM DESCONTO</t>
        </is>
      </c>
      <c r="F3" s="22" t="inlineStr">
        <is>
          <t>ENTRADA</t>
        </is>
      </c>
      <c r="G3" s="23">
        <f>YEAR(G4)</f>
        <v/>
      </c>
      <c r="H3" s="23">
        <f>YEAR(H4)</f>
        <v/>
      </c>
      <c r="I3" s="23">
        <f>YEAR(I4)</f>
        <v/>
      </c>
      <c r="J3" s="23">
        <f>YEAR(J4)</f>
        <v/>
      </c>
      <c r="K3" s="23">
        <f>YEAR(K4)</f>
        <v/>
      </c>
      <c r="L3" s="22" t="inlineStr">
        <is>
          <t>SAIR</t>
        </is>
      </c>
      <c r="M3" s="65" t="n"/>
    </row>
    <row r="4" ht="20" customFormat="1" customHeight="1" s="64">
      <c r="A4" s="63" t="n"/>
      <c r="B4" s="17" t="inlineStr">
        <is>
          <t>TAXA DE IMPOSTO</t>
        </is>
      </c>
      <c r="C4" s="13" t="n">
        <v>0</v>
      </c>
      <c r="D4" s="21" t="n"/>
      <c r="E4" s="24" t="inlineStr">
        <is>
          <t>DATA</t>
        </is>
      </c>
      <c r="F4" s="76">
        <f>C8</f>
        <v/>
      </c>
      <c r="G4" s="77">
        <f>DATE(YEAR($C$9)+G5,6,30)</f>
        <v/>
      </c>
      <c r="H4" s="77">
        <f>DATE(YEAR($C$9)+H5,6,30)</f>
        <v/>
      </c>
      <c r="I4" s="77">
        <f>DATE(YEAR($C$9)+I5,6,30)</f>
        <v/>
      </c>
      <c r="J4" s="77">
        <f>DATE(YEAR($C$9)+J5,6,30)</f>
        <v/>
      </c>
      <c r="K4" s="77">
        <f>DATE(YEAR($C$9)+K5,6,30)</f>
        <v/>
      </c>
      <c r="L4" s="78">
        <f>K4</f>
        <v/>
      </c>
      <c r="M4" s="65" t="n"/>
    </row>
    <row r="5" ht="20" customFormat="1" customHeight="1" s="64">
      <c r="A5" s="63" t="n"/>
      <c r="B5" s="17" t="inlineStr">
        <is>
          <t>TAXA DE DESCONTO</t>
        </is>
      </c>
      <c r="C5" s="13" t="n">
        <v>0</v>
      </c>
      <c r="D5" s="21" t="n"/>
      <c r="E5" s="24" t="inlineStr">
        <is>
          <t>PERÍODOS DE TEMPO</t>
        </is>
      </c>
      <c r="F5" s="31" t="n"/>
      <c r="G5" s="26" t="n">
        <v>0</v>
      </c>
      <c r="H5" s="32">
        <f>G5+1</f>
        <v/>
      </c>
      <c r="I5" s="32">
        <f>H5+1</f>
        <v/>
      </c>
      <c r="J5" s="32">
        <f>I5+1</f>
        <v/>
      </c>
      <c r="K5" s="32">
        <f>J5+1</f>
        <v/>
      </c>
      <c r="L5" s="33" t="n"/>
      <c r="M5" s="65" t="n"/>
    </row>
    <row r="6" ht="20" customFormat="1" customHeight="1" s="64">
      <c r="A6" s="63" t="n"/>
      <c r="B6" s="17" t="inlineStr">
        <is>
          <t>TAXA DE CRESCIMENTO PERPÉTUO</t>
        </is>
      </c>
      <c r="C6" s="13" t="n">
        <v>0</v>
      </c>
      <c r="D6" s="21" t="n"/>
      <c r="E6" s="24" t="inlineStr">
        <is>
          <t>FRAÇÃO DO ANO</t>
        </is>
      </c>
      <c r="F6" s="34" t="n"/>
      <c r="G6" s="79">
        <f>YEARFRAC(F4,G4)</f>
        <v/>
      </c>
      <c r="H6" s="79">
        <f>YEARFRAC(G4,H4)</f>
        <v/>
      </c>
      <c r="I6" s="79">
        <f>YEARFRAC(H4,I4)</f>
        <v/>
      </c>
      <c r="J6" s="79">
        <f>YEARFRAC(I4,J4)</f>
        <v/>
      </c>
      <c r="K6" s="79">
        <f>YEARFRAC(J4,K4)</f>
        <v/>
      </c>
      <c r="L6" s="34" t="n"/>
      <c r="M6" s="65" t="n"/>
    </row>
    <row r="7" ht="20" customFormat="1" customHeight="1" s="64">
      <c r="A7" s="63" t="n"/>
      <c r="B7" s="17" t="inlineStr">
        <is>
          <t>EV/EBITDA MULTIPLE  ex. 2.5x</t>
        </is>
      </c>
      <c r="C7" s="80" t="n">
        <v>1</v>
      </c>
      <c r="D7" s="21" t="n"/>
      <c r="E7" s="24" t="inlineStr">
        <is>
          <t>EBIT</t>
        </is>
      </c>
      <c r="F7" s="34" t="n"/>
      <c r="G7" s="27" t="n">
        <v>0</v>
      </c>
      <c r="H7" s="27" t="n">
        <v>0</v>
      </c>
      <c r="I7" s="27" t="n">
        <v>0</v>
      </c>
      <c r="J7" s="27" t="n">
        <v>0</v>
      </c>
      <c r="K7" s="27" t="n">
        <v>0</v>
      </c>
      <c r="L7" s="34" t="n"/>
      <c r="M7" s="65" t="n"/>
    </row>
    <row r="8" ht="20" customFormat="1" customHeight="1" s="64">
      <c r="A8" s="63" t="n"/>
      <c r="B8" s="17" t="inlineStr">
        <is>
          <t>DATA DA TRANSAÇÃO</t>
        </is>
      </c>
      <c r="C8" s="81" t="n">
        <v>45838</v>
      </c>
      <c r="D8" s="21" t="n"/>
      <c r="E8" s="24" t="inlineStr">
        <is>
          <t>MENOS: IMPOSTOS EM DINHEIRO</t>
        </is>
      </c>
      <c r="F8" s="34" t="n"/>
      <c r="G8" s="82">
        <f>G7*$C$4</f>
        <v/>
      </c>
      <c r="H8" s="82">
        <f>H7*$C$4</f>
        <v/>
      </c>
      <c r="I8" s="82">
        <f>I7*$C$4</f>
        <v/>
      </c>
      <c r="J8" s="82">
        <f>J7*$C$4</f>
        <v/>
      </c>
      <c r="K8" s="82">
        <f>K7*$C$4</f>
        <v/>
      </c>
      <c r="L8" s="34" t="n"/>
      <c r="M8" s="65" t="n"/>
    </row>
    <row r="9" ht="20" customFormat="1" customHeight="1" s="64">
      <c r="A9" s="63" t="n"/>
      <c r="B9" s="17" t="inlineStr">
        <is>
          <t>FINAL DO ANO FISCAL</t>
        </is>
      </c>
      <c r="C9" s="81" t="n">
        <v>45838</v>
      </c>
      <c r="D9" s="21" t="n"/>
      <c r="E9" s="24" t="inlineStr">
        <is>
          <t>MAIS: D&amp;A</t>
        </is>
      </c>
      <c r="F9" s="34" t="n"/>
      <c r="G9" s="83" t="n">
        <v>0</v>
      </c>
      <c r="H9" s="83" t="n">
        <v>0</v>
      </c>
      <c r="I9" s="83" t="n">
        <v>0</v>
      </c>
      <c r="J9" s="83" t="n">
        <v>0</v>
      </c>
      <c r="K9" s="83" t="n">
        <v>0</v>
      </c>
      <c r="L9" s="34" t="n"/>
      <c r="M9" s="65" t="n"/>
    </row>
    <row r="10" ht="20" customFormat="1" customHeight="1" s="64">
      <c r="A10" s="63" t="n"/>
      <c r="B10" s="17" t="inlineStr">
        <is>
          <t>PREÇO ATUAL</t>
        </is>
      </c>
      <c r="C10" s="15" t="n">
        <v>0</v>
      </c>
      <c r="D10" s="21" t="n"/>
      <c r="E10" s="24" t="inlineStr">
        <is>
          <t>MENOS: CAPEX</t>
        </is>
      </c>
      <c r="F10" s="34" t="n"/>
      <c r="G10" s="37">
        <f>$C$14</f>
        <v/>
      </c>
      <c r="H10" s="37">
        <f>$C$14</f>
        <v/>
      </c>
      <c r="I10" s="37">
        <f>$C$14</f>
        <v/>
      </c>
      <c r="J10" s="37">
        <f>$C$14</f>
        <v/>
      </c>
      <c r="K10" s="37">
        <f>$C$14</f>
        <v/>
      </c>
      <c r="L10" s="34" t="n"/>
      <c r="M10" s="65" t="n"/>
    </row>
    <row r="11" ht="20" customFormat="1" customHeight="1" s="64">
      <c r="A11" s="63" t="n"/>
      <c r="B11" s="17" t="inlineStr">
        <is>
          <t>AÇÕES EM CIRCULAÇÃO</t>
        </is>
      </c>
      <c r="C11" s="16" t="n">
        <v>0</v>
      </c>
      <c r="D11" s="21" t="n"/>
      <c r="E11" s="24" t="inlineStr">
        <is>
          <t>MENOS: MUDANÇAS NO NWC</t>
        </is>
      </c>
      <c r="F11" s="34" t="n"/>
      <c r="G11" s="27" t="n">
        <v>0</v>
      </c>
      <c r="H11" s="27" t="n">
        <v>0</v>
      </c>
      <c r="I11" s="27" t="n">
        <v>0</v>
      </c>
      <c r="J11" s="27" t="n">
        <v>0</v>
      </c>
      <c r="K11" s="27" t="n">
        <v>0</v>
      </c>
      <c r="L11" s="34" t="n"/>
      <c r="M11" s="65" t="n"/>
    </row>
    <row r="12" ht="20" customFormat="1" customHeight="1" s="64">
      <c r="A12" s="63" t="n"/>
      <c r="B12" s="17" t="inlineStr">
        <is>
          <t>DÍVIDA</t>
        </is>
      </c>
      <c r="C12" s="16" t="n">
        <v>0</v>
      </c>
      <c r="D12" s="21" t="n"/>
      <c r="E12" s="24" t="inlineStr">
        <is>
          <t>UNLEVERED FCF</t>
        </is>
      </c>
      <c r="F12" s="34" t="n"/>
      <c r="G12" s="34">
        <f>G7-G8+G9-G10-G11</f>
        <v/>
      </c>
      <c r="H12" s="34">
        <f>H7-H8+H9-H10-H11</f>
        <v/>
      </c>
      <c r="I12" s="34">
        <f>I7-I8+I9-I10-I11</f>
        <v/>
      </c>
      <c r="J12" s="34">
        <f>J7-J8+J9-J10-J11</f>
        <v/>
      </c>
      <c r="K12" s="34">
        <f>K7-K8+K9-K10-K11</f>
        <v/>
      </c>
      <c r="L12" s="34" t="n"/>
      <c r="M12" s="65" t="n"/>
    </row>
    <row r="13" ht="20" customFormat="1" customHeight="1" s="64" thickBot="1">
      <c r="A13" s="63" t="n"/>
      <c r="B13" s="17" t="inlineStr">
        <is>
          <t>NUMERÁRIO</t>
        </is>
      </c>
      <c r="C13" s="16" t="n">
        <v>0</v>
      </c>
      <c r="D13" s="21" t="n"/>
      <c r="E13" s="25" t="inlineStr">
        <is>
          <t>(ENTRADA) / SAÍDA</t>
        </is>
      </c>
      <c r="F13" s="38">
        <f>-G21</f>
        <v/>
      </c>
      <c r="G13" s="38" t="n"/>
      <c r="H13" s="38" t="n"/>
      <c r="I13" s="38" t="n"/>
      <c r="J13" s="38" t="n"/>
      <c r="K13" s="38" t="n"/>
      <c r="L13" s="38">
        <f>C20</f>
        <v/>
      </c>
      <c r="M13" s="65" t="n"/>
    </row>
    <row r="14" ht="20" customFormat="1" customHeight="1" s="64" thickBot="1">
      <c r="A14" s="63" t="n"/>
      <c r="B14" s="18" t="inlineStr">
        <is>
          <t>CAPEX</t>
        </is>
      </c>
      <c r="C14" s="19" t="n">
        <v>0</v>
      </c>
      <c r="D14" s="21" t="n"/>
      <c r="E14" s="61" t="inlineStr">
        <is>
          <t>TRANSAÇÃO CF</t>
        </is>
      </c>
      <c r="F14" s="62" t="n">
        <v>0</v>
      </c>
      <c r="G14" s="62">
        <f>(G13+G12)*G6</f>
        <v/>
      </c>
      <c r="H14" s="62">
        <f>(H13+H12)*H6</f>
        <v/>
      </c>
      <c r="I14" s="62">
        <f>(I13+I12)*I6</f>
        <v/>
      </c>
      <c r="J14" s="62">
        <f>(J13+J12)*J6</f>
        <v/>
      </c>
      <c r="K14" s="62">
        <f>(K13+K12)*K6</f>
        <v/>
      </c>
      <c r="L14" s="62">
        <f>L13+L12</f>
        <v/>
      </c>
      <c r="M14" s="65" t="n"/>
    </row>
    <row r="15" hidden="1" ht="20" customFormat="1" customHeight="1" s="64" thickBot="1">
      <c r="A15" s="63" t="n"/>
      <c r="B15" s="12" t="n"/>
      <c r="C15" s="12" t="n"/>
      <c r="D15" s="21" t="n"/>
      <c r="E15" s="59" t="inlineStr">
        <is>
          <t>TRANSAÇÃO CF</t>
        </is>
      </c>
      <c r="F15" s="60">
        <f>F13+F12</f>
        <v/>
      </c>
      <c r="G15" s="60">
        <f>(G13+G12)*G6</f>
        <v/>
      </c>
      <c r="H15" s="60">
        <f>(H13+H12)*H6</f>
        <v/>
      </c>
      <c r="I15" s="60">
        <f>(I13+I12)*I6</f>
        <v/>
      </c>
      <c r="J15" s="60">
        <f>(J13+J12)*J6</f>
        <v/>
      </c>
      <c r="K15" s="60">
        <f>(K13+K12)*K6</f>
        <v/>
      </c>
      <c r="L15" s="60">
        <f>L13</f>
        <v/>
      </c>
      <c r="M15" s="65" t="n"/>
    </row>
    <row r="16" ht="20" customFormat="1" customHeight="1" s="64">
      <c r="A16" s="63" t="n"/>
      <c r="B16" s="12" t="n"/>
      <c r="C16" s="12" t="n"/>
      <c r="D16" s="21" t="n"/>
      <c r="E16" s="12" t="n"/>
      <c r="F16" s="12" t="n"/>
      <c r="G16" s="12" t="n"/>
      <c r="H16" s="12" t="n"/>
      <c r="I16" s="12" t="n"/>
      <c r="J16" s="12" t="n"/>
      <c r="K16" s="12" t="n"/>
      <c r="L16" s="12" t="n"/>
      <c r="M16" s="66" t="n"/>
    </row>
    <row r="17" ht="20" customFormat="1" customHeight="1" s="64">
      <c r="A17" s="63" t="n"/>
      <c r="B17" s="20" t="inlineStr">
        <is>
          <t>VALOR DO TERMINAL</t>
        </is>
      </c>
      <c r="C17" s="12" t="n"/>
      <c r="D17" s="21" t="n"/>
      <c r="E17" s="12" t="n"/>
      <c r="F17" s="52" t="inlineStr">
        <is>
          <t>VALOR DE MERCADO</t>
        </is>
      </c>
      <c r="G17" s="51" t="n"/>
      <c r="I17" s="20" t="inlineStr">
        <is>
          <t>VALOR INTRÍNSECO</t>
        </is>
      </c>
      <c r="J17" s="12" t="n"/>
      <c r="M17" s="12" t="n"/>
    </row>
    <row r="18" ht="20" customFormat="1" customHeight="1" s="64">
      <c r="A18" s="63" t="n"/>
      <c r="B18" s="40" t="inlineStr">
        <is>
          <t>CRESCIMENTO PERPÉTUO</t>
        </is>
      </c>
      <c r="C18" s="43">
        <f>IFERROR((K12*(1+C6))/(C5-C6),"0")</f>
        <v/>
      </c>
      <c r="D18" s="21" t="n"/>
      <c r="E18" s="12" t="n"/>
      <c r="F18" s="53" t="inlineStr">
        <is>
          <t>CAPITALIZAÇÃO DE MERCADO</t>
        </is>
      </c>
      <c r="G18" s="54">
        <f>C11*C10</f>
        <v/>
      </c>
      <c r="I18" s="68" t="inlineStr">
        <is>
          <t>VALOR EMPRESARIAL</t>
        </is>
      </c>
      <c r="J18" s="71">
        <f>IFERROR(XNPV(C5,F14:L14,F4:L4),"")</f>
        <v/>
      </c>
      <c r="M18" s="12" t="n"/>
    </row>
    <row r="19" ht="20" customFormat="1" customHeight="1" s="64" thickBot="1">
      <c r="A19" s="63" t="n"/>
      <c r="B19" s="41" t="inlineStr">
        <is>
          <t>EV / EBITDA</t>
        </is>
      </c>
      <c r="C19" s="44">
        <f>C7*(K7+K9)</f>
        <v/>
      </c>
      <c r="D19" s="21" t="n"/>
      <c r="E19" s="12" t="n"/>
      <c r="F19" s="40" t="inlineStr">
        <is>
          <t>MAIS: DÍVIDA</t>
        </is>
      </c>
      <c r="G19" s="43">
        <f>C12</f>
        <v/>
      </c>
      <c r="I19" s="68" t="inlineStr">
        <is>
          <t>MAIS: DINHEIRO</t>
        </is>
      </c>
      <c r="J19" s="71">
        <f>+C13</f>
        <v/>
      </c>
      <c r="M19" s="12" t="n"/>
    </row>
    <row r="20" ht="20" customFormat="1" customHeight="1" s="64" thickBot="1">
      <c r="A20" s="63" t="n"/>
      <c r="B20" s="42" t="inlineStr">
        <is>
          <t>MÉDIA</t>
        </is>
      </c>
      <c r="C20" s="45">
        <f>AVERAGE(C18:C19)</f>
        <v/>
      </c>
      <c r="D20" s="21" t="n"/>
      <c r="E20" s="12" t="n"/>
      <c r="F20" s="41" t="inlineStr">
        <is>
          <t>MENOS: DINHEIRO</t>
        </is>
      </c>
      <c r="G20" s="44">
        <f>+C13</f>
        <v/>
      </c>
      <c r="I20" s="69" t="inlineStr">
        <is>
          <t>MENOS: DÍVIDA</t>
        </is>
      </c>
      <c r="J20" s="72">
        <f>+C12</f>
        <v/>
      </c>
      <c r="M20" s="12" t="n"/>
    </row>
    <row r="21" ht="20" customFormat="1" customHeight="1" s="64" thickBot="1">
      <c r="A21" s="63" t="n"/>
      <c r="B21" s="12" t="n"/>
      <c r="C21" s="12" t="n"/>
      <c r="D21" s="21" t="n"/>
      <c r="E21" s="12" t="n"/>
      <c r="F21" s="42" t="inlineStr">
        <is>
          <t>VALOR EMPRESARIAL</t>
        </is>
      </c>
      <c r="G21" s="45">
        <f>G18+G19-G20</f>
        <v/>
      </c>
      <c r="I21" s="47" t="inlineStr">
        <is>
          <t>VALOR PATRIMONIAL</t>
        </is>
      </c>
      <c r="J21" s="48">
        <f>IFERROR(J18+J19-J20,"")</f>
        <v/>
      </c>
      <c r="M21" s="12" t="n"/>
    </row>
    <row r="22" ht="11" customFormat="1" customHeight="1" s="64">
      <c r="A22" s="63" t="n"/>
      <c r="B22" s="12" t="n"/>
      <c r="C22" s="12" t="n"/>
      <c r="D22" s="67" t="n"/>
      <c r="E22" s="12" t="n"/>
      <c r="F22" s="12" t="n"/>
      <c r="G22" s="84" t="n"/>
      <c r="I22" s="12" t="n"/>
      <c r="J22" s="46" t="n"/>
      <c r="M22" s="12" t="n"/>
    </row>
    <row r="23" ht="35" customFormat="1" customHeight="1" s="64" thickBot="1">
      <c r="A23" s="63" t="n"/>
      <c r="B23" s="12" t="n"/>
      <c r="C23" s="12" t="n"/>
      <c r="D23" s="67" t="n"/>
      <c r="E23" s="12" t="n"/>
      <c r="F23" s="49" t="inlineStr">
        <is>
          <t>VALOR PATRIMONIAL / AÇÃO</t>
        </is>
      </c>
      <c r="G23" s="85">
        <f>C10</f>
        <v/>
      </c>
      <c r="I23" s="70" t="inlineStr">
        <is>
          <t>VALOR PATRIMONIAL / AÇÃO</t>
        </is>
      </c>
      <c r="J23" s="86">
        <f>IFERROR(J21/C11,"")</f>
        <v/>
      </c>
      <c r="M23" s="12" t="n"/>
    </row>
    <row r="24" ht="20" customFormat="1" customHeight="1" s="64">
      <c r="A24" s="63" t="n"/>
      <c r="B24" s="20" t="inlineStr">
        <is>
          <t>VALOR DE MERCADO VS. VALOR INTRÍNSECO</t>
        </is>
      </c>
      <c r="C24" s="12" t="n"/>
      <c r="D24" s="67" t="n"/>
      <c r="E24" s="12" t="n"/>
      <c r="F24" s="12" t="n"/>
      <c r="G24" s="12" t="n"/>
      <c r="H24" s="12" t="n"/>
      <c r="I24" s="12" t="n"/>
      <c r="J24" s="12" t="n"/>
      <c r="K24" s="12" t="n"/>
      <c r="L24" s="12" t="n"/>
      <c r="M24" s="65" t="n"/>
    </row>
    <row r="25" ht="20" customFormat="1" customHeight="1" s="64">
      <c r="A25" s="63" t="n"/>
      <c r="B25" s="57" t="inlineStr">
        <is>
          <t>VALOR DE MERCADO</t>
        </is>
      </c>
      <c r="C25" s="87">
        <f>G23</f>
        <v/>
      </c>
      <c r="D25" s="67" t="n"/>
      <c r="E25" s="12" t="n"/>
      <c r="F25" s="12" t="n"/>
      <c r="G25" s="12" t="n"/>
      <c r="H25" s="12" t="n"/>
      <c r="I25" s="12" t="n"/>
      <c r="J25" s="12" t="n"/>
      <c r="K25" s="12" t="n"/>
      <c r="L25" s="12" t="n"/>
      <c r="M25" s="65" t="n"/>
    </row>
    <row r="26" ht="20" customFormat="1" customHeight="1" s="64">
      <c r="A26" s="63" t="n"/>
      <c r="B26" s="57" t="inlineStr">
        <is>
          <t>CABEÇA</t>
        </is>
      </c>
      <c r="C26" s="87">
        <f>IFERROR(J23-G23,"")</f>
        <v/>
      </c>
      <c r="D26" s="67" t="n"/>
      <c r="E26" s="12" t="n"/>
      <c r="F26" s="12" t="n"/>
      <c r="G26" s="12" t="n"/>
      <c r="H26" s="12" t="n"/>
      <c r="I26" s="12" t="n"/>
      <c r="J26" s="12" t="n"/>
      <c r="K26" s="12" t="n"/>
      <c r="L26" s="12" t="n"/>
      <c r="M26" s="65" t="n"/>
    </row>
    <row r="27" ht="20" customFormat="1" customHeight="1" s="64">
      <c r="A27" s="63" t="n"/>
      <c r="B27" s="57" t="inlineStr">
        <is>
          <t>VALOR INTRÍNSECO</t>
        </is>
      </c>
      <c r="C27" s="87">
        <f>SUM(C25:C26)</f>
        <v/>
      </c>
      <c r="D27" s="67" t="n"/>
      <c r="E27" s="12" t="n"/>
      <c r="F27" s="12" t="n"/>
      <c r="G27" s="12" t="n"/>
      <c r="H27" s="12" t="n"/>
      <c r="I27" s="12" t="n"/>
      <c r="J27" s="12" t="n"/>
      <c r="K27" s="12" t="n"/>
      <c r="L27" s="12" t="n"/>
      <c r="M27" s="65" t="n"/>
    </row>
    <row r="28" ht="20" customFormat="1" customHeight="1" s="64">
      <c r="A28" s="63" t="n"/>
      <c r="B28" s="12" t="n"/>
      <c r="C28" s="12" t="n"/>
      <c r="E28" s="12" t="n"/>
      <c r="F28" s="12" t="n"/>
      <c r="G28" s="12" t="n"/>
      <c r="H28" s="12" t="n"/>
      <c r="I28" s="12" t="n"/>
      <c r="J28" s="12" t="n"/>
      <c r="K28" s="12" t="n"/>
      <c r="L28" s="12" t="n"/>
    </row>
    <row r="29" ht="20" customFormat="1" customHeight="1" s="64">
      <c r="A29" s="63" t="n"/>
      <c r="B29" s="20" t="inlineStr">
        <is>
          <t>TAXA DE RETORNO</t>
        </is>
      </c>
      <c r="C29" s="12" t="n"/>
      <c r="D29" s="67" t="n"/>
      <c r="E29" s="12" t="n"/>
      <c r="F29" s="12" t="n"/>
      <c r="G29" s="12" t="n"/>
      <c r="H29" s="12" t="n"/>
      <c r="I29" s="12" t="n"/>
      <c r="J29" s="12" t="n"/>
      <c r="K29" s="12" t="n"/>
      <c r="L29" s="12" t="n"/>
      <c r="M29" s="66" t="n"/>
    </row>
    <row r="30" ht="20" customFormat="1" customHeight="1" s="64">
      <c r="A30" s="63" t="n"/>
      <c r="B30" s="40" t="inlineStr">
        <is>
          <t>PREÇO-ALVO UPSIDE</t>
        </is>
      </c>
      <c r="C30" s="56">
        <f>IFERROR(J23/G23-1,"")</f>
        <v/>
      </c>
      <c r="D30" s="67" t="n"/>
      <c r="E30" s="12" t="n"/>
      <c r="F30" s="12" t="n"/>
      <c r="G30" s="12" t="n"/>
      <c r="H30" s="12" t="n"/>
      <c r="I30" s="12" t="n"/>
      <c r="J30" s="12" t="n"/>
      <c r="K30" s="12" t="n"/>
      <c r="L30" s="12" t="n"/>
      <c r="M30" s="65" t="n"/>
    </row>
    <row r="31" ht="20" customFormat="1" customHeight="1" s="64">
      <c r="A31" s="63" t="n"/>
      <c r="B31" s="40" t="inlineStr">
        <is>
          <t>TAXA INTERNA DE RETORNO (IRR)</t>
        </is>
      </c>
      <c r="C31" s="56">
        <f>IFERROR(XIRR(F15:L15,F4:L4),"")</f>
        <v/>
      </c>
      <c r="D31" s="67" t="n"/>
      <c r="E31" s="12" t="n"/>
      <c r="F31" s="12" t="n"/>
      <c r="G31" s="12" t="n"/>
      <c r="H31" s="12" t="n"/>
      <c r="I31" s="12" t="n"/>
      <c r="J31" s="12" t="n"/>
      <c r="K31" s="12" t="n"/>
      <c r="L31" s="12" t="n"/>
      <c r="M31" s="65" t="n"/>
    </row>
    <row r="32"/>
    <row r="33"/>
    <row r="34"/>
    <row r="35"/>
    <row r="36"/>
    <row r="37"/>
    <row r="38"/>
    <row r="39"/>
  </sheetData>
  <pageMargins left="0.3" right="0.3" top="0.3" bottom="0.3" header="0" footer="0"/>
  <pageSetup orientation="landscape" scale="64" fitToHeight="0" horizontalDpi="0" verticalDpi="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6" min="1" max="1"/>
    <col width="88.36328125" customWidth="1" style="6" min="2" max="2"/>
    <col width="10.81640625" customWidth="1" style="6" min="3" max="16384"/>
  </cols>
  <sheetData>
    <row r="1" ht="20" customHeight="1" s="2"/>
    <row r="2" ht="105" customHeight="1" s="2">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2020-07-07T18:47:07Z</dcterms:modified>
  <cp:lastModifiedBy>ragaz</cp:lastModifiedBy>
  <cp:lastPrinted>2020-06-28T17:25:17Z</cp:lastPrinted>
</cp:coreProperties>
</file>