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Projects\Smartsheet\Smartsheet_2503_P0414  IC Templates Batch 11.2\DTP\PT\-content-project-management-plan-templates\"/>
    </mc:Choice>
  </mc:AlternateContent>
  <xr:revisionPtr revIDLastSave="0" documentId="13_ncr:1_{8B525B7C-AC17-4E66-8709-4C13B879AF0F}" xr6:coauthVersionLast="47" xr6:coauthVersionMax="47" xr10:uidLastSave="{00000000-0000-0000-0000-000000000000}"/>
  <bookViews>
    <workbookView xWindow="22380" yWindow="1245" windowWidth="34500" windowHeight="30435" tabRatio="500" xr2:uid="{00000000-000D-0000-FFFF-FFFF00000000}"/>
  </bookViews>
  <sheets>
    <sheet name="Planejamento de recursos do pro" sheetId="1" r:id="rId1"/>
    <sheet name="Plano de recursos do projeto — " sheetId="3" r:id="rId2"/>
    <sheet name="– Aviso de isenção de responsab" sheetId="2" r:id="rId3"/>
  </sheets>
  <externalReferences>
    <externalReference r:id="rId4"/>
  </externalReferences>
  <definedNames>
    <definedName name="_xlnm.Print_Area" localSheetId="0">'Planejamento de recursos do pro'!$B$1:$AF$62</definedName>
    <definedName name="_xlnm.Print_Area" localSheetId="1">'Plano de recursos do projeto — '!$B$1:$AF$64</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1" l="1"/>
  <c r="H34" i="1"/>
  <c r="AD56" i="3"/>
  <c r="AC56" i="3"/>
  <c r="AB56" i="3"/>
  <c r="AA56" i="3"/>
  <c r="Z56" i="3"/>
  <c r="Y56" i="3"/>
  <c r="X56" i="3"/>
  <c r="W56" i="3"/>
  <c r="V56" i="3"/>
  <c r="U56" i="3"/>
  <c r="T56" i="3"/>
  <c r="S56" i="3"/>
  <c r="R56" i="3"/>
  <c r="Q56" i="3"/>
  <c r="P56" i="3"/>
  <c r="O56" i="3"/>
  <c r="N56" i="3"/>
  <c r="M56" i="3"/>
  <c r="L56" i="3"/>
  <c r="K56" i="3"/>
  <c r="J56" i="3"/>
  <c r="I56" i="3"/>
  <c r="H56" i="3"/>
  <c r="AE55" i="3"/>
  <c r="AE54" i="3"/>
  <c r="AE49" i="3"/>
  <c r="AE50" i="3"/>
  <c r="AE51" i="3"/>
  <c r="AE52" i="3"/>
  <c r="AE53" i="3"/>
  <c r="AE56" i="3"/>
  <c r="C60" i="3"/>
  <c r="AD48" i="3"/>
  <c r="AC48" i="3"/>
  <c r="AB48" i="3"/>
  <c r="AA48" i="3"/>
  <c r="Z48" i="3"/>
  <c r="Y48" i="3"/>
  <c r="X48" i="3"/>
  <c r="W48" i="3"/>
  <c r="V48" i="3"/>
  <c r="U48" i="3"/>
  <c r="T48" i="3"/>
  <c r="S48" i="3"/>
  <c r="R48" i="3"/>
  <c r="Q48" i="3"/>
  <c r="P48" i="3"/>
  <c r="O48" i="3"/>
  <c r="N48" i="3"/>
  <c r="M48" i="3"/>
  <c r="L48" i="3"/>
  <c r="K48" i="3"/>
  <c r="J48" i="3"/>
  <c r="I48" i="3"/>
  <c r="H48" i="3"/>
  <c r="AD43" i="3"/>
  <c r="AD30" i="3"/>
  <c r="AD45" i="3"/>
  <c r="AC43" i="3"/>
  <c r="AB43" i="3"/>
  <c r="AA43" i="3"/>
  <c r="Z43" i="3"/>
  <c r="Y43" i="3"/>
  <c r="X43" i="3"/>
  <c r="W43" i="3"/>
  <c r="V43" i="3"/>
  <c r="V30" i="3"/>
  <c r="V45" i="3"/>
  <c r="U43" i="3"/>
  <c r="T43" i="3"/>
  <c r="S43" i="3"/>
  <c r="R43" i="3"/>
  <c r="Q43" i="3"/>
  <c r="Q30" i="3"/>
  <c r="Q45" i="3"/>
  <c r="P43" i="3"/>
  <c r="O43" i="3"/>
  <c r="N43" i="3"/>
  <c r="M43" i="3"/>
  <c r="L43" i="3"/>
  <c r="K43" i="3"/>
  <c r="K30" i="3"/>
  <c r="K45" i="3"/>
  <c r="J43" i="3"/>
  <c r="I43" i="3"/>
  <c r="H43" i="3"/>
  <c r="AE42" i="3"/>
  <c r="AF42" i="3"/>
  <c r="AE41" i="3"/>
  <c r="AF41" i="3"/>
  <c r="AE40" i="3"/>
  <c r="AF40" i="3"/>
  <c r="AE39" i="3"/>
  <c r="AF39" i="3"/>
  <c r="AE38" i="3"/>
  <c r="AF38" i="3"/>
  <c r="AE37" i="3"/>
  <c r="AF37" i="3"/>
  <c r="AE36" i="3"/>
  <c r="AF36" i="3"/>
  <c r="AE35" i="3"/>
  <c r="AF35" i="3"/>
  <c r="AF43"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C30" i="3"/>
  <c r="AB30" i="3"/>
  <c r="AB45" i="3"/>
  <c r="AA30" i="3"/>
  <c r="AA45" i="3"/>
  <c r="Z30" i="3"/>
  <c r="Y30" i="3"/>
  <c r="X30" i="3"/>
  <c r="W30" i="3"/>
  <c r="W45" i="3"/>
  <c r="U30" i="3"/>
  <c r="T30" i="3"/>
  <c r="T45" i="3"/>
  <c r="S30" i="3"/>
  <c r="S45" i="3"/>
  <c r="R30" i="3"/>
  <c r="R45" i="3"/>
  <c r="P30" i="3"/>
  <c r="O30" i="3"/>
  <c r="O45" i="3"/>
  <c r="N30" i="3"/>
  <c r="N45" i="3"/>
  <c r="M30" i="3"/>
  <c r="L30" i="3"/>
  <c r="J30" i="3"/>
  <c r="J45" i="3"/>
  <c r="I30" i="3"/>
  <c r="H30" i="3"/>
  <c r="AE29" i="3"/>
  <c r="AF29" i="3"/>
  <c r="AE28" i="3"/>
  <c r="AF28" i="3"/>
  <c r="AE27" i="3"/>
  <c r="AF27" i="3"/>
  <c r="AE26" i="3"/>
  <c r="AF26" i="3"/>
  <c r="AE25" i="3"/>
  <c r="AF25" i="3"/>
  <c r="AE24" i="3"/>
  <c r="AF24" i="3"/>
  <c r="AE23" i="3"/>
  <c r="AF23" i="3"/>
  <c r="AE22" i="3"/>
  <c r="AF22" i="3"/>
  <c r="AE21" i="3"/>
  <c r="AF21" i="3"/>
  <c r="AE20" i="3"/>
  <c r="AF20" i="3"/>
  <c r="AE19" i="3"/>
  <c r="AF19" i="3"/>
  <c r="AE18" i="3"/>
  <c r="AF18" i="3"/>
  <c r="AE17" i="3"/>
  <c r="AF17" i="3"/>
  <c r="AE16" i="3"/>
  <c r="AF16" i="3"/>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6" i="1"/>
  <c r="AE37" i="1"/>
  <c r="AF37" i="1"/>
  <c r="AE38" i="1"/>
  <c r="AF38" i="1"/>
  <c r="AE39" i="1"/>
  <c r="AF39" i="1"/>
  <c r="AE40" i="1"/>
  <c r="AF40" i="1"/>
  <c r="AE41" i="1"/>
  <c r="AF41" i="1"/>
  <c r="AE42" i="1"/>
  <c r="AF42" i="1"/>
  <c r="AE35" i="1"/>
  <c r="AF35"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16" i="1"/>
  <c r="AF16" i="1"/>
  <c r="AE50" i="1"/>
  <c r="AE51" i="1"/>
  <c r="AE49" i="1"/>
  <c r="AE52" i="1"/>
  <c r="AE53" i="1"/>
  <c r="AE54" i="1"/>
  <c r="AE55" i="1"/>
  <c r="AE56" i="1"/>
  <c r="C60" i="1"/>
  <c r="H56" i="1"/>
  <c r="AD56" i="1"/>
  <c r="AC56" i="1"/>
  <c r="AB56" i="1"/>
  <c r="AA56" i="1"/>
  <c r="Z56" i="1"/>
  <c r="Y56" i="1"/>
  <c r="X56" i="1"/>
  <c r="W56" i="1"/>
  <c r="V56" i="1"/>
  <c r="U56" i="1"/>
  <c r="T56" i="1"/>
  <c r="S56" i="1"/>
  <c r="R56" i="1"/>
  <c r="Q56" i="1"/>
  <c r="P56" i="1"/>
  <c r="O56" i="1"/>
  <c r="N56" i="1"/>
  <c r="M56" i="1"/>
  <c r="L56" i="1"/>
  <c r="K56" i="1"/>
  <c r="J56" i="1"/>
  <c r="I56" i="1"/>
  <c r="AD48" i="1"/>
  <c r="AC48" i="1"/>
  <c r="AB48" i="1"/>
  <c r="AA48" i="1"/>
  <c r="Z48" i="1"/>
  <c r="Y48" i="1"/>
  <c r="X48" i="1"/>
  <c r="W48" i="1"/>
  <c r="V48" i="1"/>
  <c r="U48" i="1"/>
  <c r="T48" i="1"/>
  <c r="S48" i="1"/>
  <c r="R48" i="1"/>
  <c r="Q48" i="1"/>
  <c r="P48" i="1"/>
  <c r="O48" i="1"/>
  <c r="N48" i="1"/>
  <c r="M48" i="1"/>
  <c r="L48" i="1"/>
  <c r="K48" i="1"/>
  <c r="J48" i="1"/>
  <c r="I48" i="1"/>
  <c r="H48" i="1"/>
  <c r="AD43" i="1"/>
  <c r="AC43" i="1"/>
  <c r="AB43" i="1"/>
  <c r="AA43" i="1"/>
  <c r="Z43" i="1"/>
  <c r="Y43" i="1"/>
  <c r="X43" i="1"/>
  <c r="W43" i="1"/>
  <c r="W30" i="1"/>
  <c r="W45" i="1"/>
  <c r="V43" i="1"/>
  <c r="U43" i="1"/>
  <c r="T43" i="1"/>
  <c r="S43" i="1"/>
  <c r="S30" i="1"/>
  <c r="S45" i="1"/>
  <c r="R43" i="1"/>
  <c r="Q43" i="1"/>
  <c r="P43" i="1"/>
  <c r="O43" i="1"/>
  <c r="N43" i="1"/>
  <c r="M43" i="1"/>
  <c r="L43" i="1"/>
  <c r="K43" i="1"/>
  <c r="J43" i="1"/>
  <c r="I43" i="1"/>
  <c r="H43" i="1"/>
  <c r="AD34" i="1"/>
  <c r="AC34" i="1"/>
  <c r="AB34" i="1"/>
  <c r="AA34" i="1"/>
  <c r="Z34" i="1"/>
  <c r="Y34" i="1"/>
  <c r="X34" i="1"/>
  <c r="W34" i="1"/>
  <c r="V34" i="1"/>
  <c r="U34" i="1"/>
  <c r="T34" i="1"/>
  <c r="S34" i="1"/>
  <c r="R34" i="1"/>
  <c r="Q34" i="1"/>
  <c r="P34" i="1"/>
  <c r="O34" i="1"/>
  <c r="N34" i="1"/>
  <c r="M34" i="1"/>
  <c r="L34" i="1"/>
  <c r="K34" i="1"/>
  <c r="J34" i="1"/>
  <c r="I34" i="1"/>
  <c r="AD33" i="1"/>
  <c r="AC33" i="1"/>
  <c r="AB33" i="1"/>
  <c r="AA33" i="1"/>
  <c r="Z33" i="1"/>
  <c r="Y33" i="1"/>
  <c r="X33" i="1"/>
  <c r="W33" i="1"/>
  <c r="V33" i="1"/>
  <c r="U33" i="1"/>
  <c r="T33" i="1"/>
  <c r="S33" i="1"/>
  <c r="R33" i="1"/>
  <c r="Q33" i="1"/>
  <c r="P33" i="1"/>
  <c r="O33" i="1"/>
  <c r="N33" i="1"/>
  <c r="M33" i="1"/>
  <c r="L33" i="1"/>
  <c r="K33" i="1"/>
  <c r="J33" i="1"/>
  <c r="I33" i="1"/>
  <c r="H3" i="1"/>
  <c r="AD14" i="1"/>
  <c r="AC14" i="1"/>
  <c r="AB14" i="1"/>
  <c r="AA14" i="1"/>
  <c r="Z14" i="1"/>
  <c r="Y14" i="1"/>
  <c r="X14" i="1"/>
  <c r="W14" i="1"/>
  <c r="V14" i="1"/>
  <c r="U14" i="1"/>
  <c r="T14" i="1"/>
  <c r="S14" i="1"/>
  <c r="R14" i="1"/>
  <c r="Q14" i="1"/>
  <c r="P14" i="1"/>
  <c r="O14" i="1"/>
  <c r="N14" i="1"/>
  <c r="M14" i="1"/>
  <c r="L14" i="1"/>
  <c r="K14" i="1"/>
  <c r="J14" i="1"/>
  <c r="I14" i="1"/>
  <c r="H14" i="1"/>
  <c r="H15" i="1"/>
  <c r="AD30" i="1"/>
  <c r="AD45" i="1"/>
  <c r="AC30" i="1"/>
  <c r="AC45" i="1"/>
  <c r="AB30" i="1"/>
  <c r="AB45" i="1"/>
  <c r="AA30" i="1"/>
  <c r="AA45" i="1"/>
  <c r="Z30" i="1"/>
  <c r="Z45" i="1"/>
  <c r="Y30" i="1"/>
  <c r="Y45" i="1"/>
  <c r="X30" i="1"/>
  <c r="X45" i="1"/>
  <c r="V30" i="1"/>
  <c r="V45" i="1"/>
  <c r="U30" i="1"/>
  <c r="U45" i="1"/>
  <c r="T30" i="1"/>
  <c r="R30" i="1"/>
  <c r="R45" i="1"/>
  <c r="Q30" i="1"/>
  <c r="Q45" i="1"/>
  <c r="P30" i="1"/>
  <c r="O30" i="1"/>
  <c r="O45" i="1"/>
  <c r="N30" i="1"/>
  <c r="N45" i="1"/>
  <c r="M30" i="1"/>
  <c r="M45" i="1"/>
  <c r="L30" i="1"/>
  <c r="K30" i="1"/>
  <c r="J30" i="1"/>
  <c r="J45" i="1"/>
  <c r="I30" i="1"/>
  <c r="I45" i="1"/>
  <c r="H30" i="1"/>
  <c r="H45" i="1"/>
  <c r="AD15" i="1"/>
  <c r="AC15" i="1"/>
  <c r="AB15" i="1"/>
  <c r="AA15" i="1"/>
  <c r="Z15" i="1"/>
  <c r="Y15" i="1"/>
  <c r="X15" i="1"/>
  <c r="W15" i="1"/>
  <c r="V15" i="1"/>
  <c r="U15" i="1"/>
  <c r="T15" i="1"/>
  <c r="S15" i="1"/>
  <c r="R15" i="1"/>
  <c r="Q15" i="1"/>
  <c r="P15" i="1"/>
  <c r="O15" i="1"/>
  <c r="N15" i="1"/>
  <c r="M15" i="1"/>
  <c r="L15" i="1"/>
  <c r="K15" i="1"/>
  <c r="J15" i="1"/>
  <c r="I15" i="1"/>
  <c r="AD3" i="1"/>
  <c r="AC3" i="1"/>
  <c r="AB3" i="1"/>
  <c r="AA3" i="1"/>
  <c r="Z3" i="1"/>
  <c r="Y3" i="1"/>
  <c r="X3" i="1"/>
  <c r="W3" i="1"/>
  <c r="V3" i="1"/>
  <c r="U3" i="1"/>
  <c r="T3" i="1"/>
  <c r="S3" i="1"/>
  <c r="R3" i="1"/>
  <c r="Q3" i="1"/>
  <c r="P3" i="1"/>
  <c r="O3" i="1"/>
  <c r="N3" i="1"/>
  <c r="M3" i="1"/>
  <c r="L3" i="1"/>
  <c r="K3" i="1"/>
  <c r="J3" i="1"/>
  <c r="I3" i="1"/>
  <c r="K45" i="1"/>
  <c r="I45" i="3"/>
  <c r="M45" i="3"/>
  <c r="U45" i="3"/>
  <c r="Y45" i="3"/>
  <c r="AC45" i="3"/>
  <c r="Z45" i="3"/>
  <c r="L45" i="3"/>
  <c r="P45" i="3"/>
  <c r="X45" i="3"/>
  <c r="H45" i="3"/>
  <c r="AE30" i="3"/>
  <c r="L45" i="1"/>
  <c r="P45" i="1"/>
  <c r="T45" i="1"/>
  <c r="AE43" i="1"/>
  <c r="AF36" i="1"/>
  <c r="AE30" i="1"/>
  <c r="AE45" i="1"/>
  <c r="AF30" i="1"/>
  <c r="AF43" i="1"/>
  <c r="AF45" i="1"/>
  <c r="C59" i="1"/>
  <c r="AF30" i="3"/>
  <c r="AF45" i="3"/>
  <c r="C59" i="3"/>
  <c r="AE43" i="3"/>
  <c r="AE45" i="3"/>
  <c r="C61" i="1"/>
  <c r="C62" i="1"/>
  <c r="C61" i="3"/>
  <c r="C62" i="3"/>
</calcChain>
</file>

<file path=xl/sharedStrings.xml><?xml version="1.0" encoding="utf-8"?>
<sst xmlns="http://schemas.openxmlformats.org/spreadsheetml/2006/main" count="156" uniqueCount="54">
  <si>
    <t xml:space="preserve"> </t>
  </si>
  <si>
    <t>TOTAL</t>
  </si>
  <si>
    <t>SOFTWARE</t>
  </si>
  <si>
    <t>HARDWARE</t>
  </si>
  <si>
    <t>SUBTOTAL</t>
  </si>
  <si>
    <t>MODELO DE PLANEJAMENTO DE RECURSOS DO PROJETO</t>
  </si>
  <si>
    <t xml:space="preserve">Uma cor de preenchimento pode ser aplicada às células para indicar datas de início e término, como ilustrado abaixo. </t>
  </si>
  <si>
    <t>VISÃO GERAL DO PROJETO</t>
  </si>
  <si>
    <t>INÍCIO DA FASE</t>
  </si>
  <si>
    <t>TÉRMINO DA FASE</t>
  </si>
  <si>
    <t>FASES DO PROJETO</t>
  </si>
  <si>
    <t>FASE 1</t>
  </si>
  <si>
    <t>FASE 2</t>
  </si>
  <si>
    <t>FASE 3</t>
  </si>
  <si>
    <t>FASE 4</t>
  </si>
  <si>
    <t>FASE 5</t>
  </si>
  <si>
    <t>FASE 6</t>
  </si>
  <si>
    <t>FASE 7</t>
  </si>
  <si>
    <t xml:space="preserve">O número de dias de trabalho líquidos foi calculado para cada mês e está listado abaixo do mês e do ano representados. Insira o número projetado de dias de trabalho nas células correspondentes para cada função. </t>
  </si>
  <si>
    <t>Considerando 8 horas por dia em uma semana de trabalho de 40 horas.</t>
  </si>
  <si>
    <t>REQUISITOS DE RECURSOS</t>
  </si>
  <si>
    <t>SOLICITADO</t>
  </si>
  <si>
    <t>PROJETADO</t>
  </si>
  <si>
    <t>CUSTO TOTAL</t>
  </si>
  <si>
    <t>ÁREA ORGANIZACIONAL</t>
  </si>
  <si>
    <t>FUNÇÃO</t>
  </si>
  <si>
    <t>QTD.</t>
  </si>
  <si>
    <t>DATA DE INÍCIO</t>
  </si>
  <si>
    <t>DATA DE TÉRMINO</t>
  </si>
  <si>
    <t>DE HORAS</t>
  </si>
  <si>
    <t>ALOCADO</t>
  </si>
  <si>
    <t>Departamento 1</t>
  </si>
  <si>
    <t>Função 1</t>
  </si>
  <si>
    <t>Função 2</t>
  </si>
  <si>
    <t>Departamento 2</t>
  </si>
  <si>
    <t>Função 3</t>
  </si>
  <si>
    <t>Departamento 3</t>
  </si>
  <si>
    <t>FUNCIONÁRIOS/CONSULTORES ADICIONAIS</t>
  </si>
  <si>
    <t>TOTAL DE HORAS</t>
  </si>
  <si>
    <t>TOTAIS PROJETADOS DE FUNCIONÁRIOS</t>
  </si>
  <si>
    <t xml:space="preserve">Insira o valor projetado a ser gasto por mês para cada item da linha. </t>
  </si>
  <si>
    <t>DESPESAS ADICIONAIS</t>
  </si>
  <si>
    <t>DESCRIÇÃO</t>
  </si>
  <si>
    <t>SUPORTE</t>
  </si>
  <si>
    <t>EQUIPAMENTOS</t>
  </si>
  <si>
    <t>OUTROS</t>
  </si>
  <si>
    <t>PROJEÇÃO TOTAL DE DESPESAS</t>
  </si>
  <si>
    <t>RECURSO TOTAL PARA FUNCIONÁRIOS</t>
  </si>
  <si>
    <t>TOTAL DE DESPESAS ADICIONAIS</t>
  </si>
  <si>
    <t>RESERVA DE GERENCIAMENTO (10%)</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</si>
  <si>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</si>
  <si>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</si>
  <si>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 xml:space="preserve"> PAGAMENTO</t>
  </si>
  <si>
    <t>TAXA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</si>
</sst>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quot;$&quot;#,##0"/>
    <numFmt numFmtId="166" formatCode="mm/dd/yyyy"/>
    <numFmt numFmtId="167" formatCode="_(&quot;$&quot;* #,##0_);_(&quot;$&quot;* \(#,##0\);_(&quot;$&quot;* &quot;-&quot;??_);_(@_)"/>
  </numFmts>
  <fonts count="2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u/>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164" fontId="9" fillId="0" borderId="0" applyFont="0" applyFill="0" applyBorder="0" applyAlignment="0" applyProtection="0"/>
    <xf numFmtId="0" fontId="5" fillId="0" borderId="0" applyNumberFormat="0" applyFill="0" applyBorder="0" applyAlignment="0" applyProtection="0"/>
  </cellStyleXfs>
  <cellXfs count="148">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5"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8" fillId="7" borderId="10" xfId="0" applyFont="1" applyFill="1" applyBorder="1" applyAlignment="1">
      <alignment horizontal="left" vertical="center" indent="1"/>
    </xf>
    <xf numFmtId="0" fontId="8" fillId="7" borderId="11"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5" fontId="10" fillId="2" borderId="6" xfId="0" applyNumberFormat="1" applyFont="1" applyFill="1" applyBorder="1" applyAlignment="1" applyProtection="1">
      <alignment vertical="center"/>
      <protection locked="0"/>
    </xf>
    <xf numFmtId="165" fontId="14" fillId="2" borderId="6" xfId="0" applyNumberFormat="1" applyFont="1" applyFill="1" applyBorder="1" applyAlignment="1" applyProtection="1">
      <alignment horizontal="center" vertical="center"/>
      <protection locked="0"/>
    </xf>
    <xf numFmtId="165"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5"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16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16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16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16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lignment horizontal="center" vertical="center"/>
    </xf>
    <xf numFmtId="3" fontId="16" fillId="14" borderId="17" xfId="0" applyNumberFormat="1" applyFont="1" applyFill="1" applyBorder="1" applyAlignment="1">
      <alignment horizontal="center" vertical="center"/>
    </xf>
    <xf numFmtId="3" fontId="16" fillId="14"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4" borderId="28" xfId="0" applyNumberFormat="1" applyFont="1" applyFill="1" applyBorder="1" applyAlignment="1">
      <alignment horizontal="center" vertical="center"/>
    </xf>
    <xf numFmtId="164" fontId="13" fillId="5" borderId="3" xfId="0" applyNumberFormat="1" applyFont="1" applyFill="1" applyBorder="1" applyAlignment="1">
      <alignment vertical="center"/>
    </xf>
    <xf numFmtId="166"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6"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6" fontId="12" fillId="0" borderId="3" xfId="4" applyNumberFormat="1" applyFont="1" applyFill="1" applyBorder="1" applyAlignment="1" applyProtection="1">
      <alignment horizontal="center" vertical="center"/>
      <protection locked="0"/>
    </xf>
    <xf numFmtId="166" fontId="12" fillId="0" borderId="2" xfId="4" applyNumberFormat="1" applyFont="1" applyFill="1" applyBorder="1" applyAlignment="1" applyProtection="1">
      <alignment horizontal="center" vertical="center"/>
      <protection locked="0"/>
    </xf>
    <xf numFmtId="166"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6" fontId="12" fillId="0" borderId="5" xfId="4" applyNumberFormat="1" applyFont="1" applyFill="1" applyBorder="1" applyAlignment="1" applyProtection="1">
      <alignment horizontal="center" vertical="center"/>
      <protection locked="0"/>
    </xf>
    <xf numFmtId="166" fontId="12" fillId="0" borderId="4" xfId="4" applyNumberFormat="1" applyFont="1" applyFill="1" applyBorder="1" applyAlignment="1" applyProtection="1">
      <alignment horizontal="center" vertical="center"/>
      <protection locked="0"/>
    </xf>
    <xf numFmtId="166"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164" fontId="16" fillId="14" borderId="20" xfId="0" applyNumberFormat="1" applyFont="1" applyFill="1" applyBorder="1" applyAlignment="1">
      <alignment horizontal="center" vertical="center"/>
    </xf>
    <xf numFmtId="164" fontId="16" fillId="14" borderId="17" xfId="0" applyNumberFormat="1" applyFont="1" applyFill="1" applyBorder="1" applyAlignment="1">
      <alignment horizontal="center" vertical="center"/>
    </xf>
    <xf numFmtId="164" fontId="16" fillId="14" borderId="26" xfId="0" applyNumberFormat="1" applyFont="1" applyFill="1" applyBorder="1" applyAlignment="1">
      <alignment horizontal="center" vertical="center"/>
    </xf>
    <xf numFmtId="164" fontId="13" fillId="6" borderId="20" xfId="0" applyNumberFormat="1" applyFont="1" applyFill="1" applyBorder="1" applyAlignment="1">
      <alignment vertical="center"/>
    </xf>
    <xf numFmtId="3" fontId="16" fillId="15" borderId="29" xfId="0" applyNumberFormat="1" applyFont="1" applyFill="1" applyBorder="1" applyAlignment="1">
      <alignment horizontal="center" vertical="center"/>
    </xf>
    <xf numFmtId="167" fontId="16" fillId="0" borderId="7" xfId="0" applyNumberFormat="1" applyFont="1" applyBorder="1" applyAlignment="1">
      <alignment horizontal="center" vertical="center"/>
    </xf>
    <xf numFmtId="167" fontId="16" fillId="0" borderId="23" xfId="0" applyNumberFormat="1" applyFont="1" applyBorder="1" applyAlignment="1">
      <alignment horizontal="center" vertical="center"/>
    </xf>
    <xf numFmtId="167" fontId="16" fillId="0" borderId="6" xfId="0" applyNumberFormat="1" applyFont="1" applyBorder="1" applyAlignment="1">
      <alignment horizontal="center" vertical="center"/>
    </xf>
    <xf numFmtId="167" fontId="16" fillId="0" borderId="24" xfId="0" applyNumberFormat="1" applyFont="1" applyBorder="1" applyAlignment="1">
      <alignment horizontal="center" vertical="center"/>
    </xf>
    <xf numFmtId="167" fontId="16" fillId="0" borderId="16" xfId="0" applyNumberFormat="1" applyFont="1" applyBorder="1" applyAlignment="1">
      <alignment horizontal="center" vertical="center"/>
    </xf>
    <xf numFmtId="167" fontId="16" fillId="0" borderId="25" xfId="0" applyNumberFormat="1" applyFont="1" applyBorder="1" applyAlignment="1">
      <alignment horizontal="center" vertical="center"/>
    </xf>
    <xf numFmtId="164" fontId="13" fillId="5" borderId="32" xfId="0" applyNumberFormat="1" applyFont="1" applyFill="1" applyBorder="1" applyAlignment="1">
      <alignment vertical="center"/>
    </xf>
    <xf numFmtId="164" fontId="13" fillId="5" borderId="33" xfId="0" applyNumberFormat="1" applyFont="1" applyFill="1" applyBorder="1" applyAlignment="1">
      <alignment vertical="center"/>
    </xf>
    <xf numFmtId="16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7" fontId="16" fillId="0" borderId="3" xfId="0" applyNumberFormat="1" applyFont="1" applyBorder="1" applyAlignment="1">
      <alignment horizontal="center" vertical="center"/>
    </xf>
    <xf numFmtId="167" fontId="16" fillId="0" borderId="2" xfId="0" applyNumberFormat="1" applyFont="1" applyBorder="1" applyAlignment="1">
      <alignment horizontal="center" vertical="center"/>
    </xf>
    <xf numFmtId="167"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16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6"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6" fontId="23" fillId="0" borderId="4" xfId="0" applyNumberFormat="1" applyFont="1" applyBorder="1" applyAlignment="1">
      <alignment horizontal="center" vertical="center"/>
    </xf>
    <xf numFmtId="166" fontId="12" fillId="0" borderId="2" xfId="0" applyNumberFormat="1" applyFont="1" applyBorder="1" applyAlignment="1">
      <alignment horizontal="center" vertical="center"/>
    </xf>
    <xf numFmtId="167"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7"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7" fontId="11" fillId="5" borderId="17" xfId="0" applyNumberFormat="1" applyFont="1" applyFill="1" applyBorder="1" applyAlignment="1">
      <alignment horizontal="left" vertical="center"/>
    </xf>
    <xf numFmtId="0" fontId="24" fillId="0" borderId="0" xfId="0" applyFont="1" applyAlignment="1">
      <alignment vertical="center"/>
    </xf>
    <xf numFmtId="0" fontId="25" fillId="16"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7"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30</xdr:col>
      <xdr:colOff>0</xdr:colOff>
      <xdr:row>0</xdr:row>
      <xdr:rowOff>74081</xdr:rowOff>
    </xdr:from>
    <xdr:to>
      <xdr:col>32</xdr:col>
      <xdr:colOff>22436</xdr:colOff>
      <xdr:row>0</xdr:row>
      <xdr:rowOff>577001</xdr:rowOff>
    </xdr:to>
    <xdr:pic>
      <xdr:nvPicPr>
        <xdr:cNvPr id="2" name="Picture 1">
          <a:hlinkClick xmlns:r="http://schemas.openxmlformats.org/officeDocument/2006/relationships" r:id="rId1"/>
          <a:extLst>
            <a:ext uri="{FF2B5EF4-FFF2-40B4-BE49-F238E27FC236}">
              <a16:creationId xmlns:a16="http://schemas.microsoft.com/office/drawing/2014/main" id="{F7CE4958-BD29-4A85-A264-04DD2FE7B6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781250" y="74081"/>
          <a:ext cx="2528569"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2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89"/>
  <sheetViews>
    <sheetView showGridLines="0" tabSelected="1" zoomScaleNormal="100" workbookViewId="0">
      <pane ySplit="1" topLeftCell="A2" activePane="bottomLeft" state="frozen"/>
      <selection pane="bottomLeft" activeCell="AI24" sqref="AI24"/>
    </sheetView>
  </sheetViews>
  <sheetFormatPr defaultColWidth="10.75" defaultRowHeight="15" x14ac:dyDescent="0.25"/>
  <cols>
    <col min="1" max="1" width="3.5" style="6" customWidth="1"/>
    <col min="2" max="2" width="40.125" style="6" customWidth="1"/>
    <col min="3" max="3" width="30.75" style="6" customWidth="1"/>
    <col min="4" max="4" width="7.75" style="6" customWidth="1"/>
    <col min="5" max="5" width="14" style="6" customWidth="1"/>
    <col min="6" max="7" width="17.25" style="6" customWidth="1"/>
    <col min="8" max="8" width="11.5" style="6" bestFit="1" customWidth="1"/>
    <col min="9" max="30" width="10.75" style="6"/>
    <col min="31" max="31" width="17.25" style="6" customWidth="1"/>
    <col min="32" max="32" width="15.75" style="6" customWidth="1"/>
    <col min="33" max="16384" width="10.75" style="6"/>
  </cols>
  <sheetData>
    <row r="1" spans="2:41" ht="49.9" customHeight="1" x14ac:dyDescent="0.25">
      <c r="B1" s="1" t="s">
        <v>5</v>
      </c>
      <c r="C1" s="1"/>
      <c r="E1" s="1"/>
    </row>
    <row r="2" spans="2:41" s="7" customFormat="1" ht="25.15" customHeight="1" x14ac:dyDescent="0.25">
      <c r="H2" s="137" t="s">
        <v>6</v>
      </c>
    </row>
    <row r="3" spans="2:41" s="7" customFormat="1" ht="25.15" customHeight="1" x14ac:dyDescent="0.25">
      <c r="B3" s="31" t="s">
        <v>7</v>
      </c>
      <c r="C3" s="21"/>
      <c r="D3" s="21"/>
      <c r="E3" s="21"/>
      <c r="F3" s="91" t="s">
        <v>8</v>
      </c>
      <c r="G3" s="30" t="s">
        <v>9</v>
      </c>
      <c r="H3" s="20" t="str">
        <f>TEXT($F$4,"MMM-AAAA")</f>
        <v>jan-2022</v>
      </c>
      <c r="I3" s="20" t="str">
        <f>TEXT(EDATE($F$4,1),"MMM-aaaa")</f>
        <v>fev-2022</v>
      </c>
      <c r="J3" s="20" t="str">
        <f>TEXT(EDATE($F$4,2),"MMM-aaaa")</f>
        <v>mar-2022</v>
      </c>
      <c r="K3" s="20" t="str">
        <f>TEXT(EDATE($F$4,3),"MMM-aaaa")</f>
        <v>abr-2022</v>
      </c>
      <c r="L3" s="20" t="str">
        <f>TEXT(EDATE($F$4,4),"MMM-aaaa")</f>
        <v>mai-2022</v>
      </c>
      <c r="M3" s="20" t="str">
        <f>TEXT(EDATE($F$4,5),"MMM-aaaa")</f>
        <v>jun-2022</v>
      </c>
      <c r="N3" s="20" t="str">
        <f>TEXT(EDATE($F$4,6),"MMM-aaaaa")</f>
        <v>jul-2022</v>
      </c>
      <c r="O3" s="20" t="str">
        <f>TEXT(EDATE($F$4,7),"MMM-aaaa")</f>
        <v>ago-2022</v>
      </c>
      <c r="P3" s="20" t="str">
        <f>TEXT(EDATE($F$4,8),"MMM-aaaa")</f>
        <v>set-2022</v>
      </c>
      <c r="Q3" s="20" t="str">
        <f>TEXT(EDATE($F$4,9),"MMM-aaaa")</f>
        <v>out-2022</v>
      </c>
      <c r="R3" s="20" t="str">
        <f>TEXT(EDATE($F$4,10),"MMM-aaaa")</f>
        <v>nov-2022</v>
      </c>
      <c r="S3" s="20" t="str">
        <f>TEXT(EDATE($F$4,11),"MMM-aaaa")</f>
        <v>dez-2022</v>
      </c>
      <c r="T3" s="20" t="str">
        <f>TEXT(EDATE($F$4,12),"MMM-aaaa")</f>
        <v>jan-2023</v>
      </c>
      <c r="U3" s="20" t="str">
        <f>TEXT(EDATE($F$4,13),"MMM-aaaa")</f>
        <v>fev-2023</v>
      </c>
      <c r="V3" s="20" t="str">
        <f>TEXT(EDATE($F$4,14),"MMM-aaaa")</f>
        <v>mar-2023</v>
      </c>
      <c r="W3" s="20" t="str">
        <f>TEXT(EDATE($F$4,15),"MMM-aaaa")</f>
        <v>abr-2023</v>
      </c>
      <c r="X3" s="20" t="str">
        <f>TEXT(EDATE($F$4,16),"MMM-aaaa")</f>
        <v>mai-2023</v>
      </c>
      <c r="Y3" s="20" t="str">
        <f>TEXT(EDATE($F$4,17),"MMM-aaaa")</f>
        <v>jun-2023</v>
      </c>
      <c r="Z3" s="20" t="str">
        <f>TEXT(EDATE($F$4,18),"MMM-aaaa")</f>
        <v>jul-2023</v>
      </c>
      <c r="AA3" s="20" t="str">
        <f>TEXT(EDATE($F$4,19),"MMM-aaaa")</f>
        <v>ago-2023</v>
      </c>
      <c r="AB3" s="20" t="str">
        <f>TEXT(EDATE($F$4,20),"MMM-aaaa")</f>
        <v>set-2023</v>
      </c>
      <c r="AC3" s="20" t="str">
        <f>TEXT(EDATE($F$4,21),"MMM-aaaa")</f>
        <v>out-2023</v>
      </c>
      <c r="AD3" s="20" t="str">
        <f>TEXT(EDATE($F$4,22),"MMM-aaaa")</f>
        <v>nov-2023</v>
      </c>
      <c r="AE3" s="9"/>
      <c r="AF3" s="9"/>
      <c r="AG3" s="9"/>
      <c r="AH3" s="9"/>
      <c r="AI3" s="9"/>
      <c r="AJ3" s="9"/>
      <c r="AK3" s="9"/>
      <c r="AL3" s="9"/>
      <c r="AM3" s="9"/>
      <c r="AN3" s="9"/>
      <c r="AO3" s="9"/>
    </row>
    <row r="4" spans="2:41" s="10" customFormat="1" ht="25.15" customHeight="1" x14ac:dyDescent="0.25">
      <c r="B4" s="24" t="s">
        <v>10</v>
      </c>
      <c r="C4" s="25"/>
      <c r="D4" s="25"/>
      <c r="E4" s="25"/>
      <c r="F4" s="92">
        <v>44562</v>
      </c>
      <c r="G4" s="90"/>
      <c r="H4" s="54"/>
      <c r="I4" s="54"/>
      <c r="J4" s="54"/>
      <c r="K4" s="54"/>
      <c r="L4" s="32"/>
      <c r="M4" s="32"/>
      <c r="N4" s="32"/>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2:41" s="10" customFormat="1" ht="25.15" customHeight="1" x14ac:dyDescent="0.25">
      <c r="B5" s="28" t="s">
        <v>11</v>
      </c>
      <c r="C5" s="29"/>
      <c r="D5" s="29"/>
      <c r="E5" s="29"/>
      <c r="F5" s="92"/>
      <c r="G5" s="90"/>
      <c r="H5" s="33"/>
      <c r="I5" s="33"/>
      <c r="J5" s="51"/>
      <c r="K5" s="51"/>
      <c r="L5" s="51"/>
      <c r="M5" s="51"/>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15" customHeight="1" x14ac:dyDescent="0.25">
      <c r="B6" s="26" t="s">
        <v>12</v>
      </c>
      <c r="C6" s="27"/>
      <c r="D6" s="27"/>
      <c r="E6" s="27"/>
      <c r="F6" s="92"/>
      <c r="G6" s="90"/>
      <c r="H6" s="33"/>
      <c r="I6" s="33"/>
      <c r="J6" s="32"/>
      <c r="K6" s="52"/>
      <c r="L6" s="52"/>
      <c r="M6" s="32"/>
      <c r="N6" s="32"/>
      <c r="O6" s="32"/>
      <c r="P6" s="32"/>
      <c r="Q6" s="32"/>
      <c r="R6" s="32"/>
      <c r="S6" s="32"/>
      <c r="T6" s="34"/>
      <c r="U6" s="32"/>
      <c r="V6" s="32"/>
      <c r="W6" s="32"/>
      <c r="X6" s="32"/>
      <c r="Y6" s="32"/>
      <c r="Z6" s="32"/>
      <c r="AA6" s="32"/>
      <c r="AB6" s="32"/>
      <c r="AC6" s="32"/>
      <c r="AD6" s="32"/>
      <c r="AE6" s="11"/>
      <c r="AF6" s="11"/>
      <c r="AG6" s="11"/>
      <c r="AH6" s="11"/>
      <c r="AI6" s="11"/>
      <c r="AJ6" s="11"/>
      <c r="AK6" s="11"/>
      <c r="AL6" s="11"/>
      <c r="AM6" s="11"/>
      <c r="AN6" s="11"/>
      <c r="AO6" s="11"/>
    </row>
    <row r="7" spans="2:41" s="10" customFormat="1" ht="25.15" customHeight="1" x14ac:dyDescent="0.25">
      <c r="B7" s="28" t="s">
        <v>13</v>
      </c>
      <c r="C7" s="29"/>
      <c r="D7" s="29"/>
      <c r="E7" s="29"/>
      <c r="F7" s="92"/>
      <c r="G7" s="90"/>
      <c r="H7" s="33"/>
      <c r="I7" s="33"/>
      <c r="J7" s="32"/>
      <c r="K7" s="32"/>
      <c r="L7" s="32"/>
      <c r="M7" s="32"/>
      <c r="N7" s="53"/>
      <c r="O7" s="53"/>
      <c r="P7" s="32"/>
      <c r="Q7" s="32"/>
      <c r="R7" s="32"/>
      <c r="S7" s="32"/>
      <c r="T7" s="35"/>
      <c r="U7" s="32"/>
      <c r="V7" s="32"/>
      <c r="W7" s="32"/>
      <c r="X7" s="32"/>
      <c r="Y7" s="32"/>
      <c r="Z7" s="32"/>
      <c r="AA7" s="32"/>
      <c r="AB7" s="32"/>
      <c r="AC7" s="32"/>
      <c r="AD7" s="32"/>
      <c r="AE7" s="11"/>
      <c r="AF7" s="11"/>
      <c r="AG7" s="11"/>
      <c r="AH7" s="11"/>
      <c r="AI7" s="11"/>
      <c r="AJ7" s="11"/>
      <c r="AK7" s="11"/>
      <c r="AL7" s="11"/>
      <c r="AM7" s="11"/>
      <c r="AN7" s="11"/>
      <c r="AO7" s="11"/>
    </row>
    <row r="8" spans="2:41" s="10" customFormat="1" ht="25.15" customHeight="1" x14ac:dyDescent="0.25">
      <c r="B8" s="26" t="s">
        <v>14</v>
      </c>
      <c r="C8" s="27"/>
      <c r="D8" s="27"/>
      <c r="E8" s="27"/>
      <c r="F8" s="92"/>
      <c r="G8" s="90"/>
      <c r="H8" s="33"/>
      <c r="I8" s="33"/>
      <c r="J8" s="32"/>
      <c r="K8" s="32"/>
      <c r="L8" s="32"/>
      <c r="M8" s="32"/>
      <c r="N8" s="32"/>
      <c r="O8" s="32"/>
      <c r="P8" s="55"/>
      <c r="Q8" s="55"/>
      <c r="R8" s="55"/>
      <c r="S8" s="55"/>
      <c r="T8" s="56"/>
      <c r="U8" s="55"/>
      <c r="V8" s="32"/>
      <c r="W8" s="32"/>
      <c r="X8" s="32"/>
      <c r="Y8" s="32"/>
      <c r="Z8" s="32"/>
      <c r="AA8" s="32"/>
      <c r="AB8" s="32"/>
      <c r="AC8" s="32"/>
      <c r="AD8" s="32"/>
      <c r="AE8" s="11"/>
      <c r="AF8" s="11"/>
      <c r="AG8" s="11"/>
      <c r="AH8" s="12"/>
      <c r="AI8" s="12"/>
      <c r="AJ8" s="11"/>
      <c r="AK8" s="11"/>
      <c r="AL8" s="11"/>
      <c r="AM8" s="11"/>
      <c r="AN8" s="11"/>
      <c r="AO8" s="11"/>
    </row>
    <row r="9" spans="2:41" s="10" customFormat="1" ht="25.15" customHeight="1" x14ac:dyDescent="0.25">
      <c r="B9" s="28" t="s">
        <v>15</v>
      </c>
      <c r="C9" s="29"/>
      <c r="D9" s="29"/>
      <c r="E9" s="29"/>
      <c r="F9" s="92"/>
      <c r="G9" s="90"/>
      <c r="H9" s="33"/>
      <c r="I9" s="33"/>
      <c r="J9" s="32"/>
      <c r="K9" s="32"/>
      <c r="L9" s="32"/>
      <c r="M9" s="32"/>
      <c r="N9" s="32"/>
      <c r="O9" s="32"/>
      <c r="P9" s="32"/>
      <c r="Q9" s="32"/>
      <c r="R9" s="32"/>
      <c r="S9" s="32"/>
      <c r="T9" s="35"/>
      <c r="U9" s="32"/>
      <c r="V9" s="50"/>
      <c r="W9" s="32"/>
      <c r="X9" s="32"/>
      <c r="Y9" s="32"/>
      <c r="Z9" s="32"/>
      <c r="AA9" s="32"/>
      <c r="AB9" s="32"/>
      <c r="AC9" s="32"/>
      <c r="AD9" s="32"/>
      <c r="AE9" s="11"/>
      <c r="AF9" s="11"/>
      <c r="AG9" s="11"/>
      <c r="AH9" s="13"/>
      <c r="AI9" s="13"/>
      <c r="AJ9" s="11"/>
      <c r="AK9" s="11"/>
      <c r="AL9" s="11"/>
      <c r="AM9" s="11"/>
      <c r="AN9" s="11"/>
      <c r="AO9" s="11"/>
    </row>
    <row r="10" spans="2:41" s="10" customFormat="1" ht="25.15" customHeight="1" x14ac:dyDescent="0.25">
      <c r="B10" s="26" t="s">
        <v>16</v>
      </c>
      <c r="C10" s="27"/>
      <c r="D10" s="27"/>
      <c r="E10" s="27"/>
      <c r="F10" s="92"/>
      <c r="G10" s="90"/>
      <c r="H10" s="33"/>
      <c r="I10" s="33"/>
      <c r="J10" s="32"/>
      <c r="K10" s="32"/>
      <c r="L10" s="32"/>
      <c r="M10" s="32"/>
      <c r="N10" s="32"/>
      <c r="O10" s="32"/>
      <c r="P10" s="32"/>
      <c r="Q10" s="32"/>
      <c r="R10" s="32"/>
      <c r="S10" s="32"/>
      <c r="T10" s="35"/>
      <c r="U10" s="36"/>
      <c r="V10" s="36"/>
      <c r="W10" s="32"/>
      <c r="X10" s="32"/>
      <c r="Y10" s="32"/>
      <c r="Z10" s="32"/>
      <c r="AA10" s="32"/>
      <c r="AB10" s="32"/>
      <c r="AC10" s="32"/>
      <c r="AD10" s="32"/>
      <c r="AE10" s="11"/>
      <c r="AF10" s="11"/>
      <c r="AG10" s="11"/>
      <c r="AH10" s="11"/>
      <c r="AI10" s="11"/>
      <c r="AJ10" s="11"/>
      <c r="AK10" s="11"/>
      <c r="AL10" s="11"/>
      <c r="AM10" s="11"/>
      <c r="AN10" s="11"/>
      <c r="AO10" s="11"/>
    </row>
    <row r="11" spans="2:41" s="7" customFormat="1" ht="25.15" customHeight="1" x14ac:dyDescent="0.25">
      <c r="B11" s="26" t="s">
        <v>17</v>
      </c>
      <c r="C11" s="27"/>
      <c r="D11" s="27"/>
      <c r="E11" s="27"/>
      <c r="F11" s="139"/>
      <c r="G11" s="140">
        <v>45260</v>
      </c>
      <c r="H11" s="33"/>
      <c r="I11" s="33"/>
      <c r="J11" s="32"/>
      <c r="K11" s="32"/>
      <c r="L11" s="32"/>
      <c r="M11" s="32"/>
      <c r="N11" s="32"/>
      <c r="O11" s="32"/>
      <c r="P11" s="32"/>
      <c r="Q11" s="32"/>
      <c r="R11" s="37"/>
      <c r="S11" s="37"/>
      <c r="T11" s="38"/>
      <c r="U11" s="39"/>
      <c r="V11" s="39"/>
      <c r="W11" s="38"/>
      <c r="X11" s="37"/>
      <c r="Y11" s="37"/>
      <c r="Z11" s="37"/>
      <c r="AA11" s="37"/>
      <c r="AB11" s="37"/>
      <c r="AC11" s="37"/>
      <c r="AD11" s="37"/>
      <c r="AE11" s="9"/>
      <c r="AF11" s="9"/>
      <c r="AG11" s="9"/>
      <c r="AH11" s="9"/>
      <c r="AI11" s="9"/>
      <c r="AJ11" s="9"/>
      <c r="AK11" s="9"/>
      <c r="AL11" s="9"/>
      <c r="AM11" s="9"/>
      <c r="AN11" s="9"/>
      <c r="AO11" s="9"/>
    </row>
    <row r="12" spans="2:41" s="7" customFormat="1" ht="25.15" customHeight="1" x14ac:dyDescent="0.25">
      <c r="H12" s="137" t="s">
        <v>18</v>
      </c>
      <c r="AF12" s="138" t="s">
        <v>19</v>
      </c>
    </row>
    <row r="13" spans="2:41" s="8" customFormat="1" ht="25.15" customHeight="1" x14ac:dyDescent="0.25">
      <c r="B13" s="31" t="s">
        <v>20</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2:41" s="4" customFormat="1" ht="19.149999999999999" customHeight="1" x14ac:dyDescent="0.2">
      <c r="B14" s="40"/>
      <c r="C14" s="40"/>
      <c r="D14" s="42"/>
      <c r="E14" s="42" t="s">
        <v>53</v>
      </c>
      <c r="F14" s="98" t="s">
        <v>21</v>
      </c>
      <c r="G14" s="93" t="s">
        <v>22</v>
      </c>
      <c r="H14" s="46" t="str">
        <f>TEXT($F$4,"MMM-AAAA")</f>
        <v>jan-2022</v>
      </c>
      <c r="I14" s="46" t="str">
        <f>TEXT(EDATE($F$4,1),"MMM-aaaa")</f>
        <v>fev-2022</v>
      </c>
      <c r="J14" s="44" t="str">
        <f>TEXT(EDATE($F$4,2),"MMM-aaaa")</f>
        <v>mar-2022</v>
      </c>
      <c r="K14" s="44" t="str">
        <f>TEXT(EDATE($F$4,3),"MMM-aaaa")</f>
        <v>abr-2022</v>
      </c>
      <c r="L14" s="44" t="str">
        <f>TEXT(EDATE($F$4,4),"MMM-aaaa")</f>
        <v>mai-2022</v>
      </c>
      <c r="M14" s="44" t="str">
        <f>TEXT(EDATE($F$4,5),"MMM-aaaa")</f>
        <v>jun-2022</v>
      </c>
      <c r="N14" s="44" t="str">
        <f>TEXT(EDATE($F$4,6),"MMM-aaaaa")</f>
        <v>jul-2022</v>
      </c>
      <c r="O14" s="44" t="str">
        <f>TEXT(EDATE($F$4,7),"MMM-aaaa")</f>
        <v>ago-2022</v>
      </c>
      <c r="P14" s="44" t="str">
        <f>TEXT(EDATE($F$4,8),"MMM-aaaa")</f>
        <v>set-2022</v>
      </c>
      <c r="Q14" s="44" t="str">
        <f>TEXT(EDATE($F$4,9),"MMM-aaaa")</f>
        <v>out-2022</v>
      </c>
      <c r="R14" s="44" t="str">
        <f>TEXT(EDATE($F$4,10),"MMM-aaaa")</f>
        <v>nov-2022</v>
      </c>
      <c r="S14" s="44" t="str">
        <f>TEXT(EDATE($F$4,11),"MMM-aaaa")</f>
        <v>dez-2022</v>
      </c>
      <c r="T14" s="44" t="str">
        <f>TEXT(EDATE($F$4,12),"MMM-aaaa")</f>
        <v>jan-2023</v>
      </c>
      <c r="U14" s="44" t="str">
        <f>TEXT(EDATE($F$4,13),"MMM-aaaa")</f>
        <v>fev-2023</v>
      </c>
      <c r="V14" s="44" t="str">
        <f>TEXT(EDATE($F$4,14),"MMM-aaaa")</f>
        <v>mar-2023</v>
      </c>
      <c r="W14" s="44" t="str">
        <f>TEXT(EDATE($F$4,15),"MMM-aaaa")</f>
        <v>abr-2023</v>
      </c>
      <c r="X14" s="44" t="str">
        <f>TEXT(EDATE($F$4,16),"MMM-aaaa")</f>
        <v>mai-2023</v>
      </c>
      <c r="Y14" s="44" t="str">
        <f>TEXT(EDATE($F$4,17),"MMM-aaaa")</f>
        <v>jun-2023</v>
      </c>
      <c r="Z14" s="44" t="str">
        <f>TEXT(EDATE($F$4,18),"MMM-aaaa")</f>
        <v>jul-2023</v>
      </c>
      <c r="AA14" s="44" t="str">
        <f>TEXT(EDATE($F$4,19),"MMM-aaaa")</f>
        <v>ago-2023</v>
      </c>
      <c r="AB14" s="44" t="str">
        <f>TEXT(EDATE($F$4,20),"MMM-aaaa")</f>
        <v>set-2023</v>
      </c>
      <c r="AC14" s="44" t="str">
        <f>TEXT(EDATE($F$4,21),"MMM-aaaa")</f>
        <v>out-2023</v>
      </c>
      <c r="AD14" s="62" t="str">
        <f>TEXT(EDATE($F$4,22),"MMM-aaaa")</f>
        <v>nov-2023</v>
      </c>
      <c r="AE14" s="66" t="s">
        <v>1</v>
      </c>
      <c r="AF14" s="64" t="s">
        <v>23</v>
      </c>
      <c r="AG14" s="5"/>
      <c r="AH14" s="5"/>
      <c r="AI14" s="5"/>
      <c r="AJ14" s="5"/>
      <c r="AK14" s="5"/>
      <c r="AL14" s="5"/>
      <c r="AM14" s="5"/>
      <c r="AN14" s="5"/>
      <c r="AO14" s="5"/>
    </row>
    <row r="15" spans="2:41" s="8" customFormat="1" ht="25.15" customHeight="1" x14ac:dyDescent="0.25">
      <c r="B15" s="41" t="s">
        <v>24</v>
      </c>
      <c r="C15" s="41" t="s">
        <v>25</v>
      </c>
      <c r="D15" s="43" t="s">
        <v>26</v>
      </c>
      <c r="E15" s="43" t="s">
        <v>52</v>
      </c>
      <c r="F15" s="99" t="s">
        <v>27</v>
      </c>
      <c r="G15" s="94" t="s">
        <v>28</v>
      </c>
      <c r="H15" s="47">
        <f>NETWORKDAYS($F$4,EOMONTH($F$4,0),)</f>
        <v>21</v>
      </c>
      <c r="I15" s="47">
        <f>NETWORKDAYS(EDATE($F$4,1),EOMONTH(EDATE($F$4,1),0),)</f>
        <v>20</v>
      </c>
      <c r="J15" s="45">
        <f>NETWORKDAYS(EDATE($F$4,2),EOMONTH(EDATE($F$4,2),0),)</f>
        <v>23</v>
      </c>
      <c r="K15" s="45">
        <f>NETWORKDAYS(EDATE($F$4,3),EOMONTH(EDATE($F$4,3),0),)</f>
        <v>21</v>
      </c>
      <c r="L15" s="45">
        <f>NETWORKDAYS(EDATE($F$4,4),EOMONTH(EDATE($F$4,4),0),)</f>
        <v>22</v>
      </c>
      <c r="M15" s="45">
        <f>NETWORKDAYS(EDATE($F$4,5),EOMONTH(EDATE($F$4,5),0),)</f>
        <v>22</v>
      </c>
      <c r="N15" s="45">
        <f>NETWORKDAYS(EDATE($F$4,6),EOMONTH(EDATE($F$4,6),0),)</f>
        <v>21</v>
      </c>
      <c r="O15" s="45">
        <f>NETWORKDAYS(EDATE($F$4,7),EOMONTH(EDATE($F$4,7),0),)</f>
        <v>23</v>
      </c>
      <c r="P15" s="45">
        <f>NETWORKDAYS(EDATE($F$4,8),EOMONTH(EDATE($F$4,8),0),)</f>
        <v>22</v>
      </c>
      <c r="Q15" s="45">
        <f>NETWORKDAYS(EDATE($F$4,9),EOMONTH(EDATE($F$4,9),0),)</f>
        <v>21</v>
      </c>
      <c r="R15" s="45">
        <f>NETWORKDAYS(EDATE($F$4,10),EOMONTH(EDATE($F$4,10),0),)</f>
        <v>22</v>
      </c>
      <c r="S15" s="45">
        <f>NETWORKDAYS(EDATE($F$4,11),EOMONTH(EDATE($F$4,11),0),)</f>
        <v>22</v>
      </c>
      <c r="T15" s="45">
        <f>NETWORKDAYS(EDATE($F$4,12),EOMONTH(EDATE($F$4,12),0),)</f>
        <v>22</v>
      </c>
      <c r="U15" s="45">
        <f>NETWORKDAYS(EDATE($F$4,13),EOMONTH(EDATE($F$4,13),0),)</f>
        <v>20</v>
      </c>
      <c r="V15" s="45">
        <f>NETWORKDAYS(EDATE($F$4,14),EOMONTH(EDATE($F$4,14),0),)</f>
        <v>23</v>
      </c>
      <c r="W15" s="45">
        <f>NETWORKDAYS(EDATE($F$4,15),EOMONTH(EDATE($F$4,15),0),)</f>
        <v>20</v>
      </c>
      <c r="X15" s="45">
        <f>NETWORKDAYS(EDATE($F$4,16),EOMONTH(EDATE($F$4,16),0),)</f>
        <v>23</v>
      </c>
      <c r="Y15" s="45">
        <f>NETWORKDAYS(EDATE($F$4,17),EOMONTH(EDATE($F$4,17),0),)</f>
        <v>22</v>
      </c>
      <c r="Z15" s="45">
        <f>NETWORKDAYS(EDATE($F$4,18),EOMONTH(EDATE($F$4,18),0),)</f>
        <v>21</v>
      </c>
      <c r="AA15" s="45">
        <f>NETWORKDAYS(EDATE($F$4,19),EOMONTH(EDATE($F$4,19),0),)</f>
        <v>23</v>
      </c>
      <c r="AB15" s="45">
        <f>NETWORKDAYS(EDATE($F$4,20),EOMONTH(EDATE($F$4,20),0),)</f>
        <v>21</v>
      </c>
      <c r="AC15" s="45">
        <f>NETWORKDAYS(EDATE($F$4,21),EOMONTH(EDATE($F$4,21),0),)</f>
        <v>22</v>
      </c>
      <c r="AD15" s="63">
        <f>NETWORKDAYS(EDATE($F$4,22),EOMONTH(EDATE($F$4,22),0),)</f>
        <v>22</v>
      </c>
      <c r="AE15" s="67" t="s">
        <v>29</v>
      </c>
      <c r="AF15" s="65" t="s">
        <v>30</v>
      </c>
      <c r="AG15" s="15"/>
      <c r="AH15" s="15"/>
      <c r="AI15" s="15"/>
      <c r="AJ15" s="15"/>
      <c r="AK15" s="15"/>
      <c r="AL15" s="15"/>
      <c r="AM15" s="15"/>
      <c r="AN15" s="15"/>
      <c r="AO15" s="15"/>
    </row>
    <row r="16" spans="2:41" s="10" customFormat="1" ht="25.15" customHeight="1" x14ac:dyDescent="0.25">
      <c r="B16" s="69" t="s">
        <v>31</v>
      </c>
      <c r="C16" s="69" t="s">
        <v>32</v>
      </c>
      <c r="D16" s="70">
        <v>5</v>
      </c>
      <c r="E16" s="71">
        <v>45</v>
      </c>
      <c r="F16" s="100">
        <v>44562</v>
      </c>
      <c r="G16" s="95">
        <v>44681</v>
      </c>
      <c r="H16" s="82">
        <v>21</v>
      </c>
      <c r="I16" s="82">
        <v>20</v>
      </c>
      <c r="J16" s="82">
        <v>23</v>
      </c>
      <c r="K16" s="82">
        <v>21</v>
      </c>
      <c r="L16" s="82"/>
      <c r="M16" s="82"/>
      <c r="N16" s="82"/>
      <c r="O16" s="82"/>
      <c r="P16" s="82"/>
      <c r="Q16" s="82"/>
      <c r="R16" s="82"/>
      <c r="S16" s="82"/>
      <c r="T16" s="82"/>
      <c r="U16" s="82"/>
      <c r="V16" s="82"/>
      <c r="W16" s="82"/>
      <c r="X16" s="82"/>
      <c r="Y16" s="82"/>
      <c r="Z16" s="82"/>
      <c r="AA16" s="82"/>
      <c r="AB16" s="82"/>
      <c r="AC16" s="82"/>
      <c r="AD16" s="83"/>
      <c r="AE16" s="88">
        <f>SUM(H16:AD16)*8</f>
        <v>680</v>
      </c>
      <c r="AF16" s="89">
        <f>AE16*E16*D16</f>
        <v>153000</v>
      </c>
      <c r="AG16" s="16"/>
      <c r="AH16" s="16"/>
      <c r="AI16" s="16"/>
      <c r="AJ16" s="16"/>
      <c r="AK16" s="16"/>
      <c r="AL16" s="16"/>
      <c r="AM16" s="16"/>
      <c r="AN16" s="16"/>
      <c r="AO16" s="16"/>
    </row>
    <row r="17" spans="2:41" s="10" customFormat="1" ht="25.15" customHeight="1" x14ac:dyDescent="0.25">
      <c r="B17" s="72" t="s">
        <v>31</v>
      </c>
      <c r="C17" s="72" t="s">
        <v>33</v>
      </c>
      <c r="D17" s="73">
        <v>3</v>
      </c>
      <c r="E17" s="74">
        <v>30</v>
      </c>
      <c r="F17" s="101">
        <v>44682</v>
      </c>
      <c r="G17" s="96">
        <v>44849</v>
      </c>
      <c r="H17" s="84"/>
      <c r="I17" s="84"/>
      <c r="J17" s="84"/>
      <c r="K17" s="84"/>
      <c r="L17" s="84">
        <v>22</v>
      </c>
      <c r="M17" s="84">
        <v>22</v>
      </c>
      <c r="N17" s="84">
        <v>21</v>
      </c>
      <c r="O17" s="84">
        <v>23</v>
      </c>
      <c r="P17" s="84">
        <v>22</v>
      </c>
      <c r="Q17" s="84">
        <v>10</v>
      </c>
      <c r="R17" s="84"/>
      <c r="S17" s="84"/>
      <c r="T17" s="84"/>
      <c r="U17" s="84"/>
      <c r="V17" s="84"/>
      <c r="W17" s="84"/>
      <c r="X17" s="84"/>
      <c r="Y17" s="84"/>
      <c r="Z17" s="84"/>
      <c r="AA17" s="84"/>
      <c r="AB17" s="84"/>
      <c r="AC17" s="84"/>
      <c r="AD17" s="85"/>
      <c r="AE17" s="88">
        <f t="shared" ref="AE17:AE29" si="0">SUM(H17:AD17)*8</f>
        <v>960</v>
      </c>
      <c r="AF17" s="89">
        <f t="shared" ref="AF17:AF29" si="1">AE17*E17*D17</f>
        <v>86400</v>
      </c>
      <c r="AG17" s="17"/>
      <c r="AH17" s="16"/>
      <c r="AI17" s="16"/>
      <c r="AJ17" s="16"/>
      <c r="AK17" s="16"/>
      <c r="AL17" s="16"/>
      <c r="AM17" s="16"/>
      <c r="AN17" s="16"/>
      <c r="AO17" s="16"/>
    </row>
    <row r="18" spans="2:41" s="10" customFormat="1" ht="25.15" customHeight="1" x14ac:dyDescent="0.25">
      <c r="B18" s="72" t="s">
        <v>34</v>
      </c>
      <c r="C18" s="72" t="s">
        <v>32</v>
      </c>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15" customHeight="1" x14ac:dyDescent="0.25">
      <c r="B19" s="72" t="s">
        <v>34</v>
      </c>
      <c r="C19" s="72" t="s">
        <v>33</v>
      </c>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15" customHeight="1" x14ac:dyDescent="0.25">
      <c r="B20" s="72" t="s">
        <v>34</v>
      </c>
      <c r="C20" s="72" t="s">
        <v>35</v>
      </c>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15" customHeight="1" x14ac:dyDescent="0.25">
      <c r="B21" s="72" t="s">
        <v>36</v>
      </c>
      <c r="C21" s="72" t="s">
        <v>32</v>
      </c>
      <c r="D21" s="73">
        <v>4</v>
      </c>
      <c r="E21" s="74">
        <v>25</v>
      </c>
      <c r="F21" s="101">
        <v>44682</v>
      </c>
      <c r="G21" s="96">
        <v>44712</v>
      </c>
      <c r="H21" s="84"/>
      <c r="I21" s="84"/>
      <c r="J21" s="84"/>
      <c r="K21" s="84"/>
      <c r="L21" s="84">
        <v>22</v>
      </c>
      <c r="M21" s="84"/>
      <c r="N21" s="84"/>
      <c r="O21" s="84"/>
      <c r="P21" s="84"/>
      <c r="Q21" s="84"/>
      <c r="R21" s="84"/>
      <c r="S21" s="84"/>
      <c r="T21" s="84"/>
      <c r="U21" s="84"/>
      <c r="V21" s="84"/>
      <c r="W21" s="84"/>
      <c r="X21" s="84"/>
      <c r="Y21" s="84"/>
      <c r="Z21" s="84"/>
      <c r="AA21" s="84"/>
      <c r="AB21" s="84"/>
      <c r="AC21" s="84"/>
      <c r="AD21" s="85"/>
      <c r="AE21" s="88">
        <f t="shared" si="0"/>
        <v>176</v>
      </c>
      <c r="AF21" s="89">
        <f t="shared" si="1"/>
        <v>17600</v>
      </c>
      <c r="AG21" s="16"/>
      <c r="AH21" s="16"/>
      <c r="AI21" s="16"/>
      <c r="AJ21" s="16"/>
      <c r="AK21" s="16"/>
      <c r="AL21" s="16"/>
      <c r="AM21" s="16"/>
      <c r="AN21" s="16"/>
      <c r="AO21" s="16"/>
    </row>
    <row r="22" spans="2:41" s="10" customFormat="1" ht="25.15" customHeight="1" x14ac:dyDescent="0.25">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15" customHeight="1" x14ac:dyDescent="0.25">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15" customHeight="1" x14ac:dyDescent="0.25">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15" customHeight="1" x14ac:dyDescent="0.25">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15" customHeight="1" x14ac:dyDescent="0.25">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15" customHeight="1" x14ac:dyDescent="0.25">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15" customHeight="1" x14ac:dyDescent="0.25">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15" customHeight="1" thickBot="1" x14ac:dyDescent="0.3">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3">
      <c r="B30" s="57" t="s">
        <v>0</v>
      </c>
      <c r="C30" s="58"/>
      <c r="D30" s="58"/>
      <c r="E30" s="59"/>
      <c r="F30" s="60"/>
      <c r="G30" s="61" t="s">
        <v>4</v>
      </c>
      <c r="H30" s="78">
        <f t="shared" ref="H30:AF30" si="2">SUM(H16:H29)</f>
        <v>21</v>
      </c>
      <c r="I30" s="79">
        <f t="shared" si="2"/>
        <v>20</v>
      </c>
      <c r="J30" s="79">
        <f t="shared" si="2"/>
        <v>23</v>
      </c>
      <c r="K30" s="79">
        <f t="shared" si="2"/>
        <v>21</v>
      </c>
      <c r="L30" s="79">
        <f t="shared" si="2"/>
        <v>44</v>
      </c>
      <c r="M30" s="79">
        <f t="shared" si="2"/>
        <v>22</v>
      </c>
      <c r="N30" s="79">
        <f t="shared" si="2"/>
        <v>21</v>
      </c>
      <c r="O30" s="79">
        <f t="shared" si="2"/>
        <v>23</v>
      </c>
      <c r="P30" s="79">
        <f t="shared" si="2"/>
        <v>22</v>
      </c>
      <c r="Q30" s="79">
        <f t="shared" si="2"/>
        <v>10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1816</v>
      </c>
      <c r="AF30" s="110">
        <f t="shared" si="2"/>
        <v>257000</v>
      </c>
    </row>
    <row r="31" spans="2:41" s="7" customFormat="1" ht="25.15" customHeight="1" x14ac:dyDescent="0.25">
      <c r="H31" s="137" t="s">
        <v>18</v>
      </c>
      <c r="AF31" s="138" t="s">
        <v>19</v>
      </c>
    </row>
    <row r="32" spans="2:41" s="8" customFormat="1" ht="25.15" customHeight="1" x14ac:dyDescent="0.25">
      <c r="B32" s="31" t="s">
        <v>37</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149999999999999" customHeight="1" x14ac:dyDescent="0.2">
      <c r="B33" s="40"/>
      <c r="C33" s="40"/>
      <c r="D33" s="42"/>
      <c r="E33" s="42" t="s">
        <v>53</v>
      </c>
      <c r="F33" s="98" t="s">
        <v>21</v>
      </c>
      <c r="G33" s="93" t="s">
        <v>22</v>
      </c>
      <c r="H33" s="46" t="str">
        <f>TEXT($F$4,"MMM-AAAA")</f>
        <v>jan-2022</v>
      </c>
      <c r="I33" s="46" t="str">
        <f>TEXT(EDATE($F$4,1),"MMM-aaaa")</f>
        <v>fev-2022</v>
      </c>
      <c r="J33" s="44" t="str">
        <f>TEXT(EDATE($F$4,2),"MMM-aaaa")</f>
        <v>mar-2022</v>
      </c>
      <c r="K33" s="44" t="str">
        <f>TEXT(EDATE($F$4,3),"MMM-aaaa")</f>
        <v>abr-2022</v>
      </c>
      <c r="L33" s="44" t="str">
        <f>TEXT(EDATE($F$4,4),"MMM-aaaa")</f>
        <v>mai-2022</v>
      </c>
      <c r="M33" s="44" t="str">
        <f>TEXT(EDATE($F$4,5),"MMM-aaaa")</f>
        <v>jun-2022</v>
      </c>
      <c r="N33" s="44" t="str">
        <f>TEXT(EDATE($F$4,6),"MMM-aaaaa")</f>
        <v>jul-2022</v>
      </c>
      <c r="O33" s="44" t="str">
        <f>TEXT(EDATE($F$4,7),"MMM-aaaa")</f>
        <v>ago-2022</v>
      </c>
      <c r="P33" s="44" t="str">
        <f>TEXT(EDATE($F$4,8),"MMM-aaaa")</f>
        <v>set-2022</v>
      </c>
      <c r="Q33" s="44" t="str">
        <f>TEXT(EDATE($F$4,9),"MMM-aaaa")</f>
        <v>out-2022</v>
      </c>
      <c r="R33" s="44" t="str">
        <f>TEXT(EDATE($F$4,10),"MMM-aaaa")</f>
        <v>nov-2022</v>
      </c>
      <c r="S33" s="44" t="str">
        <f>TEXT(EDATE($F$4,11),"MMM-aaaa")</f>
        <v>dez-2022</v>
      </c>
      <c r="T33" s="44" t="str">
        <f>TEXT(EDATE($F$4,12),"MMM-aaaa")</f>
        <v>jan-2023</v>
      </c>
      <c r="U33" s="44" t="str">
        <f>TEXT(EDATE($F$4,13),"MMM-aaaa")</f>
        <v>fev-2023</v>
      </c>
      <c r="V33" s="44" t="str">
        <f>TEXT(EDATE($F$4,14),"MMM-aaaa")</f>
        <v>mar-2023</v>
      </c>
      <c r="W33" s="44" t="str">
        <f>TEXT(EDATE($F$4,15),"MMM-aaaa")</f>
        <v>abr-2023</v>
      </c>
      <c r="X33" s="44" t="str">
        <f>TEXT(EDATE($F$4,16),"MMM-aaaa")</f>
        <v>mai-2023</v>
      </c>
      <c r="Y33" s="44" t="str">
        <f>TEXT(EDATE($F$4,17),"MMM-aaaa")</f>
        <v>jun-2023</v>
      </c>
      <c r="Z33" s="44" t="str">
        <f>TEXT(EDATE($F$4,18),"MMM-aaaa")</f>
        <v>jul-2023</v>
      </c>
      <c r="AA33" s="44" t="str">
        <f>TEXT(EDATE($F$4,19),"MMM-aaaa")</f>
        <v>ago-2023</v>
      </c>
      <c r="AB33" s="44" t="str">
        <f>TEXT(EDATE($F$4,20),"MMM-aaaa")</f>
        <v>set-2023</v>
      </c>
      <c r="AC33" s="44" t="str">
        <f>TEXT(EDATE($F$4,21),"MMM-aaaa")</f>
        <v>out-2023</v>
      </c>
      <c r="AD33" s="62" t="str">
        <f>TEXT(EDATE($F$4,22),"MMM-aaaa")</f>
        <v>nov-2023</v>
      </c>
      <c r="AE33" s="66" t="s">
        <v>1</v>
      </c>
      <c r="AF33" s="64" t="s">
        <v>23</v>
      </c>
      <c r="AG33" s="5"/>
      <c r="AH33" s="5"/>
      <c r="AI33" s="5"/>
      <c r="AJ33" s="5"/>
      <c r="AK33" s="5"/>
      <c r="AL33" s="5"/>
      <c r="AM33" s="5"/>
      <c r="AN33" s="5"/>
      <c r="AO33" s="5"/>
    </row>
    <row r="34" spans="2:41" s="8" customFormat="1" ht="25.15" customHeight="1" x14ac:dyDescent="0.25">
      <c r="B34" s="41" t="s">
        <v>24</v>
      </c>
      <c r="C34" s="41" t="s">
        <v>25</v>
      </c>
      <c r="D34" s="43" t="s">
        <v>26</v>
      </c>
      <c r="E34" s="43" t="s">
        <v>52</v>
      </c>
      <c r="F34" s="99" t="s">
        <v>27</v>
      </c>
      <c r="G34" s="94" t="s">
        <v>28</v>
      </c>
      <c r="H34" s="47">
        <f>NETWORKDAYS($F$4,EOMONTH($F$4,0),)</f>
        <v>21</v>
      </c>
      <c r="I34" s="47">
        <f>NETWORKDAYS(EDATE($F$4,1),EOMONTH(EDATE($F$4,1),0),)</f>
        <v>20</v>
      </c>
      <c r="J34" s="45">
        <f>NETWORKDAYS(EDATE($F$4,2),EOMONTH(EDATE($F$4,2),0),)</f>
        <v>23</v>
      </c>
      <c r="K34" s="45">
        <f>NETWORKDAYS(EDATE($F$4,3),EOMONTH(EDATE($F$4,3),0),)</f>
        <v>21</v>
      </c>
      <c r="L34" s="45">
        <f>NETWORKDAYS(EDATE($F$4,4),EOMONTH(EDATE($F$4,4),0),)</f>
        <v>22</v>
      </c>
      <c r="M34" s="45">
        <f>NETWORKDAYS(EDATE($F$4,5),EOMONTH(EDATE($F$4,5),0),)</f>
        <v>22</v>
      </c>
      <c r="N34" s="45">
        <f>NETWORKDAYS(EDATE($F$4,6),EOMONTH(EDATE($F$4,6),0),)</f>
        <v>21</v>
      </c>
      <c r="O34" s="45">
        <f>NETWORKDAYS(EDATE($F$4,7),EOMONTH(EDATE($F$4,7),0),)</f>
        <v>23</v>
      </c>
      <c r="P34" s="45">
        <f>NETWORKDAYS(EDATE($F$4,8),EOMONTH(EDATE($F$4,8),0),)</f>
        <v>22</v>
      </c>
      <c r="Q34" s="45">
        <f>NETWORKDAYS(EDATE($F$4,9),EOMONTH(EDATE($F$4,9),0),)</f>
        <v>21</v>
      </c>
      <c r="R34" s="45">
        <f>NETWORKDAYS(EDATE($F$4,10),EOMONTH(EDATE($F$4,10),0),)</f>
        <v>22</v>
      </c>
      <c r="S34" s="45">
        <f>NETWORKDAYS(EDATE($F$4,11),EOMONTH(EDATE($F$4,11),0),)</f>
        <v>22</v>
      </c>
      <c r="T34" s="45">
        <f>NETWORKDAYS(EDATE($F$4,12),EOMONTH(EDATE($F$4,12),0),)</f>
        <v>22</v>
      </c>
      <c r="U34" s="45">
        <f>NETWORKDAYS(EDATE($F$4,13),EOMONTH(EDATE($F$4,13),0),)</f>
        <v>20</v>
      </c>
      <c r="V34" s="45">
        <f>NETWORKDAYS(EDATE($F$4,14),EOMONTH(EDATE($F$4,14),0),)</f>
        <v>23</v>
      </c>
      <c r="W34" s="45">
        <f>NETWORKDAYS(EDATE($F$4,15),EOMONTH(EDATE($F$4,15),0),)</f>
        <v>20</v>
      </c>
      <c r="X34" s="45">
        <f>NETWORKDAYS(EDATE($F$4,16),EOMONTH(EDATE($F$4,16),0),)</f>
        <v>23</v>
      </c>
      <c r="Y34" s="45">
        <f>NETWORKDAYS(EDATE($F$4,17),EOMONTH(EDATE($F$4,17),0),)</f>
        <v>22</v>
      </c>
      <c r="Z34" s="45">
        <f>NETWORKDAYS(EDATE($F$4,18),EOMONTH(EDATE($F$4,18),0),)</f>
        <v>21</v>
      </c>
      <c r="AA34" s="45">
        <f>NETWORKDAYS(EDATE($F$4,19),EOMONTH(EDATE($F$4,19),0),)</f>
        <v>23</v>
      </c>
      <c r="AB34" s="45">
        <f>NETWORKDAYS(EDATE($F$4,20),EOMONTH(EDATE($F$4,20),0),)</f>
        <v>21</v>
      </c>
      <c r="AC34" s="45">
        <f>NETWORKDAYS(EDATE($F$4,21),EOMONTH(EDATE($F$4,21),0),)</f>
        <v>22</v>
      </c>
      <c r="AD34" s="63">
        <f>NETWORKDAYS(EDATE($F$4,22),EOMONTH(EDATE($F$4,22),0),)</f>
        <v>22</v>
      </c>
      <c r="AE34" s="67" t="s">
        <v>29</v>
      </c>
      <c r="AF34" s="65" t="s">
        <v>30</v>
      </c>
      <c r="AG34" s="15"/>
      <c r="AH34" s="15"/>
      <c r="AI34" s="15"/>
      <c r="AJ34" s="15"/>
      <c r="AK34" s="15"/>
      <c r="AL34" s="15"/>
      <c r="AM34" s="15"/>
      <c r="AN34" s="15"/>
      <c r="AO34" s="15"/>
    </row>
    <row r="35" spans="2:41" s="10" customFormat="1" ht="25.15" customHeight="1" x14ac:dyDescent="0.25">
      <c r="B35" s="69" t="s">
        <v>31</v>
      </c>
      <c r="C35" s="69" t="s">
        <v>32</v>
      </c>
      <c r="D35" s="70">
        <v>1</v>
      </c>
      <c r="E35" s="71">
        <v>50</v>
      </c>
      <c r="F35" s="100"/>
      <c r="G35" s="95"/>
      <c r="H35" s="82">
        <v>21</v>
      </c>
      <c r="I35" s="82"/>
      <c r="J35" s="82"/>
      <c r="K35" s="82"/>
      <c r="L35" s="82"/>
      <c r="M35" s="82"/>
      <c r="N35" s="82"/>
      <c r="O35" s="82"/>
      <c r="P35" s="82"/>
      <c r="Q35" s="82"/>
      <c r="R35" s="82"/>
      <c r="S35" s="82"/>
      <c r="T35" s="82"/>
      <c r="U35" s="82"/>
      <c r="V35" s="82"/>
      <c r="W35" s="82"/>
      <c r="X35" s="82"/>
      <c r="Y35" s="82"/>
      <c r="Z35" s="82"/>
      <c r="AA35" s="82"/>
      <c r="AB35" s="82"/>
      <c r="AC35" s="82"/>
      <c r="AD35" s="83"/>
      <c r="AE35" s="88">
        <f>SUM(H35:AD35)*8</f>
        <v>168</v>
      </c>
      <c r="AF35" s="89">
        <f>AE35*E35*D35</f>
        <v>8400</v>
      </c>
      <c r="AG35" s="16"/>
      <c r="AH35" s="16"/>
      <c r="AI35" s="16"/>
      <c r="AJ35" s="16"/>
      <c r="AK35" s="16"/>
      <c r="AL35" s="16"/>
      <c r="AM35" s="16"/>
      <c r="AN35" s="16"/>
      <c r="AO35" s="16"/>
    </row>
    <row r="36" spans="2:41" s="10" customFormat="1" ht="25.15" customHeight="1" x14ac:dyDescent="0.25">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15" customHeight="1" x14ac:dyDescent="0.25">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15" customHeight="1" x14ac:dyDescent="0.25">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15" customHeight="1" x14ac:dyDescent="0.25">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15" customHeight="1" x14ac:dyDescent="0.25">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15" customHeight="1" x14ac:dyDescent="0.25">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15" customHeight="1" thickBot="1" x14ac:dyDescent="0.3">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3">
      <c r="B43" s="57" t="s">
        <v>0</v>
      </c>
      <c r="C43" s="58"/>
      <c r="D43" s="58"/>
      <c r="E43" s="59"/>
      <c r="F43" s="60"/>
      <c r="G43" s="61" t="s">
        <v>4</v>
      </c>
      <c r="H43" s="78">
        <f t="shared" ref="H43:AF43" si="5">SUM(H35:H42)</f>
        <v>21</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168</v>
      </c>
      <c r="AF43" s="110">
        <f t="shared" si="5"/>
        <v>8400</v>
      </c>
    </row>
    <row r="44" spans="2:41" s="7" customFormat="1" ht="25.15" customHeight="1" thickBot="1" x14ac:dyDescent="0.3">
      <c r="H44" s="68"/>
      <c r="AE44" s="134" t="s">
        <v>38</v>
      </c>
      <c r="AF44" s="134" t="s">
        <v>23</v>
      </c>
    </row>
    <row r="45" spans="2:41" s="7" customFormat="1" ht="30" customHeight="1" thickTop="1" thickBot="1" x14ac:dyDescent="0.3">
      <c r="E45" s="59"/>
      <c r="F45" s="60"/>
      <c r="G45" s="61" t="s">
        <v>39</v>
      </c>
      <c r="H45" s="133">
        <f>(H30+H43)*8</f>
        <v>336</v>
      </c>
      <c r="I45" s="133">
        <f t="shared" ref="I45:AD45" si="6">(I30+I43)*8</f>
        <v>160</v>
      </c>
      <c r="J45" s="133">
        <f t="shared" si="6"/>
        <v>184</v>
      </c>
      <c r="K45" s="133">
        <f t="shared" si="6"/>
        <v>168</v>
      </c>
      <c r="L45" s="133">
        <f t="shared" si="6"/>
        <v>352</v>
      </c>
      <c r="M45" s="133">
        <f t="shared" si="6"/>
        <v>176</v>
      </c>
      <c r="N45" s="133">
        <f t="shared" si="6"/>
        <v>168</v>
      </c>
      <c r="O45" s="133">
        <f t="shared" si="6"/>
        <v>184</v>
      </c>
      <c r="P45" s="133">
        <f t="shared" si="6"/>
        <v>176</v>
      </c>
      <c r="Q45" s="133">
        <f t="shared" si="6"/>
        <v>80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1984</v>
      </c>
      <c r="AF45" s="110">
        <f>SUM(AF30,AF43)</f>
        <v>265400</v>
      </c>
    </row>
    <row r="46" spans="2:41" s="7" customFormat="1" ht="25.15" customHeight="1" x14ac:dyDescent="0.25">
      <c r="H46" s="137" t="s">
        <v>40</v>
      </c>
      <c r="AF46" s="81"/>
    </row>
    <row r="47" spans="2:41" s="8" customFormat="1" ht="25.15" customHeight="1" x14ac:dyDescent="0.25">
      <c r="B47" s="31" t="s">
        <v>41</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15" customHeight="1" x14ac:dyDescent="0.25">
      <c r="B48" s="22" t="s">
        <v>42</v>
      </c>
      <c r="C48" s="23"/>
      <c r="D48" s="23"/>
      <c r="E48" s="23"/>
      <c r="F48" s="130"/>
      <c r="G48" s="131"/>
      <c r="H48" s="121" t="str">
        <f>TEXT($F$4,"MMM-AAAA")</f>
        <v>jan-2022</v>
      </c>
      <c r="I48" s="103" t="str">
        <f>TEXT(EDATE($F$4,1),"MMM-aaaa")</f>
        <v>fev-2022</v>
      </c>
      <c r="J48" s="104" t="str">
        <f>TEXT(EDATE($F$4,2),"MMM-aaaa")</f>
        <v>mar-2022</v>
      </c>
      <c r="K48" s="104" t="str">
        <f>TEXT(EDATE($F$4,3),"MMM-aaaa")</f>
        <v>abr-2022</v>
      </c>
      <c r="L48" s="104" t="str">
        <f>TEXT(EDATE($F$4,4),"MMM-aaaa")</f>
        <v>mai-2022</v>
      </c>
      <c r="M48" s="104" t="str">
        <f>TEXT(EDATE($F$4,5),"MMM-aaaa")</f>
        <v>jun-2022</v>
      </c>
      <c r="N48" s="104" t="str">
        <f>TEXT(EDATE($F$4,6),"MMM-aaaaa")</f>
        <v>jul-2022</v>
      </c>
      <c r="O48" s="104" t="str">
        <f>TEXT(EDATE($F$4,7),"MMM-aaaa")</f>
        <v>ago-2022</v>
      </c>
      <c r="P48" s="104" t="str">
        <f>TEXT(EDATE($F$4,8),"MMM-aaaa")</f>
        <v>set-2022</v>
      </c>
      <c r="Q48" s="104" t="str">
        <f>TEXT(EDATE($F$4,9),"MMM-aaaa")</f>
        <v>out-2022</v>
      </c>
      <c r="R48" s="104" t="str">
        <f>TEXT(EDATE($F$4,10),"MMM-aaaa")</f>
        <v>nov-2022</v>
      </c>
      <c r="S48" s="104" t="str">
        <f>TEXT(EDATE($F$4,11),"MMM-aaaa")</f>
        <v>dez-2022</v>
      </c>
      <c r="T48" s="104" t="str">
        <f>TEXT(EDATE($F$4,12),"MMM-aaaa")</f>
        <v>jan-2023</v>
      </c>
      <c r="U48" s="104" t="str">
        <f>TEXT(EDATE($F$4,13),"MMM-aaaa")</f>
        <v>fev-2023</v>
      </c>
      <c r="V48" s="104" t="str">
        <f>TEXT(EDATE($F$4,14),"MMM-aaaa")</f>
        <v>mar-2023</v>
      </c>
      <c r="W48" s="104" t="str">
        <f>TEXT(EDATE($F$4,15),"MMM-aaaa")</f>
        <v>abr-2023</v>
      </c>
      <c r="X48" s="104" t="str">
        <f>TEXT(EDATE($F$4,16),"MMM-aaaa")</f>
        <v>mai-2023</v>
      </c>
      <c r="Y48" s="104" t="str">
        <f>TEXT(EDATE($F$4,17),"MMM-aaaa")</f>
        <v>jun-2023</v>
      </c>
      <c r="Z48" s="104" t="str">
        <f>TEXT(EDATE($F$4,18),"MMM-aaaa")</f>
        <v>jul-2023</v>
      </c>
      <c r="AA48" s="104" t="str">
        <f>TEXT(EDATE($F$4,19),"MMM-aaaa")</f>
        <v>ago-2023</v>
      </c>
      <c r="AB48" s="104" t="str">
        <f>TEXT(EDATE($F$4,20),"MMM-aaaa")</f>
        <v>set-2023</v>
      </c>
      <c r="AC48" s="104" t="str">
        <f>TEXT(EDATE($F$4,21),"MMM-aaaa")</f>
        <v>out-2023</v>
      </c>
      <c r="AD48" s="105" t="str">
        <f>TEXT(EDATE($F$4,22),"MMM-aaaa")</f>
        <v>nov-2023</v>
      </c>
      <c r="AE48" s="106" t="s">
        <v>23</v>
      </c>
      <c r="AF48" s="15"/>
      <c r="AG48" s="15"/>
      <c r="AH48" s="15"/>
      <c r="AI48" s="15"/>
      <c r="AJ48" s="15"/>
      <c r="AK48" s="15"/>
      <c r="AL48" s="15"/>
      <c r="AM48" s="15"/>
      <c r="AN48" s="15"/>
      <c r="AO48" s="15"/>
    </row>
    <row r="49" spans="2:41" s="10" customFormat="1" ht="25.15" customHeight="1" x14ac:dyDescent="0.25">
      <c r="B49" s="26" t="s">
        <v>2</v>
      </c>
      <c r="C49" s="27"/>
      <c r="D49" s="27"/>
      <c r="E49" s="27"/>
      <c r="F49" s="132"/>
      <c r="G49" s="96"/>
      <c r="H49" s="122">
        <v>18000</v>
      </c>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18000</v>
      </c>
      <c r="AF49" s="16"/>
      <c r="AG49" s="16"/>
      <c r="AH49" s="16"/>
      <c r="AI49" s="16"/>
      <c r="AJ49" s="16"/>
      <c r="AK49" s="16"/>
      <c r="AL49" s="16"/>
      <c r="AM49" s="16"/>
      <c r="AN49" s="16"/>
      <c r="AO49" s="16"/>
    </row>
    <row r="50" spans="2:41" s="10" customFormat="1" ht="25.15" customHeight="1" x14ac:dyDescent="0.25">
      <c r="B50" s="26" t="s">
        <v>3</v>
      </c>
      <c r="C50" s="27"/>
      <c r="D50" s="27"/>
      <c r="E50" s="27"/>
      <c r="F50" s="132"/>
      <c r="G50" s="96"/>
      <c r="H50" s="123">
        <v>26000</v>
      </c>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26000</v>
      </c>
      <c r="AF50" s="17"/>
      <c r="AG50" s="17"/>
      <c r="AH50" s="16"/>
      <c r="AI50" s="16"/>
      <c r="AJ50" s="16"/>
      <c r="AK50" s="16"/>
      <c r="AL50" s="16"/>
      <c r="AM50" s="16"/>
      <c r="AN50" s="16"/>
      <c r="AO50" s="16"/>
    </row>
    <row r="51" spans="2:41" s="10" customFormat="1" ht="25.15" customHeight="1" x14ac:dyDescent="0.25">
      <c r="B51" s="26" t="s">
        <v>43</v>
      </c>
      <c r="C51" s="27"/>
      <c r="D51" s="27"/>
      <c r="E51" s="27"/>
      <c r="F51" s="132"/>
      <c r="G51" s="96"/>
      <c r="H51" s="123">
        <v>14500</v>
      </c>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14500</v>
      </c>
      <c r="AF51" s="16"/>
      <c r="AG51" s="16"/>
      <c r="AH51" s="16"/>
      <c r="AI51" s="16"/>
      <c r="AJ51" s="16"/>
      <c r="AK51" s="16"/>
      <c r="AL51" s="16"/>
      <c r="AM51" s="16"/>
      <c r="AN51" s="16"/>
      <c r="AO51" s="16"/>
    </row>
    <row r="52" spans="2:41" s="10" customFormat="1" ht="25.15" customHeight="1" x14ac:dyDescent="0.25">
      <c r="B52" s="26" t="s">
        <v>44</v>
      </c>
      <c r="C52" s="27"/>
      <c r="D52" s="27"/>
      <c r="E52" s="27"/>
      <c r="F52" s="132"/>
      <c r="G52" s="96"/>
      <c r="H52" s="123">
        <v>3200</v>
      </c>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3200</v>
      </c>
      <c r="AF52" s="16"/>
      <c r="AG52" s="16"/>
      <c r="AH52" s="16"/>
      <c r="AI52" s="16"/>
      <c r="AJ52" s="16"/>
      <c r="AK52" s="16"/>
      <c r="AL52" s="16"/>
      <c r="AM52" s="16"/>
      <c r="AN52" s="16"/>
      <c r="AO52" s="16"/>
    </row>
    <row r="53" spans="2:41" s="10" customFormat="1" ht="25.15" customHeight="1" x14ac:dyDescent="0.25">
      <c r="B53" s="26" t="s">
        <v>45</v>
      </c>
      <c r="C53" s="27"/>
      <c r="D53" s="27"/>
      <c r="E53" s="27"/>
      <c r="F53" s="132"/>
      <c r="G53" s="96"/>
      <c r="H53" s="123"/>
      <c r="I53" s="114"/>
      <c r="J53" s="114"/>
      <c r="K53" s="114"/>
      <c r="L53" s="114"/>
      <c r="M53" s="114"/>
      <c r="N53" s="114"/>
      <c r="O53" s="114"/>
      <c r="P53" s="114"/>
      <c r="Q53" s="114"/>
      <c r="R53" s="114"/>
      <c r="S53" s="114"/>
      <c r="T53" s="114"/>
      <c r="U53" s="114"/>
      <c r="V53" s="114"/>
      <c r="W53" s="114">
        <v>2800</v>
      </c>
      <c r="X53" s="114"/>
      <c r="Y53" s="114"/>
      <c r="Z53" s="114"/>
      <c r="AA53" s="114"/>
      <c r="AB53" s="114"/>
      <c r="AC53" s="114"/>
      <c r="AD53" s="115"/>
      <c r="AE53" s="119">
        <f t="shared" si="7"/>
        <v>2800</v>
      </c>
      <c r="AF53" s="16"/>
      <c r="AG53" s="16"/>
      <c r="AH53" s="16"/>
      <c r="AI53" s="16"/>
      <c r="AJ53" s="16"/>
      <c r="AK53" s="16"/>
      <c r="AL53" s="16"/>
      <c r="AM53" s="16"/>
      <c r="AN53" s="16"/>
      <c r="AO53" s="16"/>
    </row>
    <row r="54" spans="2:41" s="10" customFormat="1" ht="25.15" customHeight="1" x14ac:dyDescent="0.25">
      <c r="B54" s="26" t="s">
        <v>45</v>
      </c>
      <c r="C54" s="27"/>
      <c r="D54" s="27"/>
      <c r="E54" s="27"/>
      <c r="F54" s="132"/>
      <c r="G54" s="96"/>
      <c r="H54" s="123"/>
      <c r="I54" s="114"/>
      <c r="J54" s="114"/>
      <c r="K54" s="114"/>
      <c r="L54" s="114"/>
      <c r="M54" s="114"/>
      <c r="N54" s="114"/>
      <c r="O54" s="114"/>
      <c r="P54" s="114"/>
      <c r="Q54" s="114"/>
      <c r="R54" s="114"/>
      <c r="S54" s="114"/>
      <c r="T54" s="114"/>
      <c r="U54" s="114"/>
      <c r="V54" s="114"/>
      <c r="W54" s="114"/>
      <c r="X54" s="114">
        <v>1100</v>
      </c>
      <c r="Y54" s="114"/>
      <c r="Z54" s="114"/>
      <c r="AA54" s="114"/>
      <c r="AB54" s="114"/>
      <c r="AC54" s="114"/>
      <c r="AD54" s="115"/>
      <c r="AE54" s="119">
        <f t="shared" si="7"/>
        <v>1100</v>
      </c>
      <c r="AF54" s="16"/>
      <c r="AG54" s="16"/>
      <c r="AH54" s="16"/>
      <c r="AI54" s="16"/>
      <c r="AJ54" s="16"/>
      <c r="AK54" s="16"/>
      <c r="AL54" s="16"/>
      <c r="AM54" s="16"/>
      <c r="AN54" s="16"/>
      <c r="AO54" s="16"/>
    </row>
    <row r="55" spans="2:41" s="10" customFormat="1" ht="25.15" customHeight="1" thickBot="1" x14ac:dyDescent="0.3">
      <c r="B55" s="26" t="s">
        <v>45</v>
      </c>
      <c r="C55" s="27"/>
      <c r="D55" s="27"/>
      <c r="E55" s="27"/>
      <c r="F55" s="132"/>
      <c r="G55" s="96"/>
      <c r="H55" s="124"/>
      <c r="I55" s="116"/>
      <c r="J55" s="116"/>
      <c r="K55" s="116"/>
      <c r="L55" s="116"/>
      <c r="M55" s="116"/>
      <c r="N55" s="116"/>
      <c r="O55" s="116"/>
      <c r="P55" s="116"/>
      <c r="Q55" s="116"/>
      <c r="R55" s="116"/>
      <c r="S55" s="116"/>
      <c r="T55" s="116"/>
      <c r="U55" s="116"/>
      <c r="V55" s="116"/>
      <c r="W55" s="116"/>
      <c r="X55" s="116"/>
      <c r="Y55" s="116">
        <v>8500</v>
      </c>
      <c r="Z55" s="116"/>
      <c r="AA55" s="116"/>
      <c r="AB55" s="116"/>
      <c r="AC55" s="116"/>
      <c r="AD55" s="117"/>
      <c r="AE55" s="120">
        <f t="shared" si="7"/>
        <v>8500</v>
      </c>
      <c r="AF55" s="16"/>
      <c r="AG55" s="16"/>
      <c r="AH55" s="16"/>
      <c r="AI55" s="16"/>
      <c r="AJ55" s="16"/>
      <c r="AK55" s="16"/>
      <c r="AL55" s="16"/>
      <c r="AM55" s="16"/>
      <c r="AN55" s="16"/>
      <c r="AO55" s="16"/>
    </row>
    <row r="56" spans="2:41" s="7" customFormat="1" ht="30" customHeight="1" thickTop="1" thickBot="1" x14ac:dyDescent="0.3">
      <c r="B56" s="125" t="s">
        <v>0</v>
      </c>
      <c r="C56" s="126"/>
      <c r="D56" s="126"/>
      <c r="E56" s="127"/>
      <c r="F56" s="128"/>
      <c r="G56" s="129" t="s">
        <v>4</v>
      </c>
      <c r="H56" s="107">
        <f t="shared" ref="H56:AE56" si="8">SUM(H49:H55)</f>
        <v>61700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2800</v>
      </c>
      <c r="X56" s="108">
        <f t="shared" si="8"/>
        <v>1100</v>
      </c>
      <c r="Y56" s="108">
        <f t="shared" si="8"/>
        <v>8500</v>
      </c>
      <c r="Z56" s="108">
        <f t="shared" si="8"/>
        <v>0</v>
      </c>
      <c r="AA56" s="108">
        <f t="shared" si="8"/>
        <v>0</v>
      </c>
      <c r="AB56" s="108">
        <f t="shared" si="8"/>
        <v>0</v>
      </c>
      <c r="AC56" s="108">
        <f t="shared" si="8"/>
        <v>0</v>
      </c>
      <c r="AD56" s="109">
        <f t="shared" si="8"/>
        <v>0</v>
      </c>
      <c r="AE56" s="110">
        <f t="shared" si="8"/>
        <v>74100</v>
      </c>
    </row>
    <row r="57" spans="2:41" s="7" customFormat="1" ht="10.15" customHeight="1" x14ac:dyDescent="0.25">
      <c r="H57" s="68"/>
      <c r="AF57" s="81"/>
    </row>
    <row r="58" spans="2:41" s="7" customFormat="1" ht="25.9" customHeight="1" x14ac:dyDescent="0.25">
      <c r="B58" s="135" t="s">
        <v>46</v>
      </c>
      <c r="H58" s="68"/>
      <c r="AF58" s="81"/>
    </row>
    <row r="59" spans="2:41" s="7" customFormat="1" ht="40.15" customHeight="1" x14ac:dyDescent="0.25">
      <c r="B59" s="136" t="s">
        <v>47</v>
      </c>
      <c r="C59" s="141">
        <f>AF45</f>
        <v>265400</v>
      </c>
    </row>
    <row r="60" spans="2:41" s="7" customFormat="1" ht="40.15" customHeight="1" x14ac:dyDescent="0.25">
      <c r="B60" s="136" t="s">
        <v>48</v>
      </c>
      <c r="C60" s="141">
        <f>AE56</f>
        <v>74100</v>
      </c>
    </row>
    <row r="61" spans="2:41" s="7" customFormat="1" ht="40.15" customHeight="1" thickBot="1" x14ac:dyDescent="0.3">
      <c r="B61" s="142" t="s">
        <v>49</v>
      </c>
      <c r="C61" s="143">
        <f>(C59+C60)*0.1</f>
        <v>33950</v>
      </c>
    </row>
    <row r="62" spans="2:41" s="7" customFormat="1" ht="40.15" customHeight="1" thickTop="1" thickBot="1" x14ac:dyDescent="0.3">
      <c r="B62" s="144" t="s">
        <v>23</v>
      </c>
      <c r="C62" s="145">
        <f>SUM(C59:C61)</f>
        <v>373450</v>
      </c>
    </row>
    <row r="63" spans="2:41" s="19" customFormat="1" ht="17.25" x14ac:dyDescent="0.25"/>
    <row r="64" spans="2:41" ht="49.9" customHeight="1" x14ac:dyDescent="0.25">
      <c r="B64" s="147" t="s">
        <v>50</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row>
    <row r="65" spans="1:2" ht="15.75" x14ac:dyDescent="0.25">
      <c r="A65" s="18"/>
    </row>
    <row r="66" spans="1:2" ht="15.75" x14ac:dyDescent="0.25">
      <c r="A66" s="18"/>
    </row>
    <row r="67" spans="1:2" ht="28.5" x14ac:dyDescent="0.25">
      <c r="A67" s="18"/>
      <c r="B67" s="146"/>
    </row>
    <row r="68" spans="1:2" ht="15.75" x14ac:dyDescent="0.25">
      <c r="A68" s="18"/>
    </row>
    <row r="69" spans="1:2" ht="15.75" x14ac:dyDescent="0.25">
      <c r="A69" s="18"/>
    </row>
    <row r="70" spans="1:2" ht="15.75" x14ac:dyDescent="0.25">
      <c r="A70" s="18"/>
    </row>
    <row r="71" spans="1:2" ht="15.75" x14ac:dyDescent="0.25">
      <c r="A71" s="18"/>
    </row>
    <row r="72" spans="1:2" ht="15.75" x14ac:dyDescent="0.25">
      <c r="A72" s="18"/>
    </row>
    <row r="73" spans="1:2" ht="15.75" x14ac:dyDescent="0.25">
      <c r="A73" s="18"/>
    </row>
    <row r="74" spans="1:2" ht="15.75" x14ac:dyDescent="0.25">
      <c r="A74" s="18"/>
    </row>
    <row r="75" spans="1:2" ht="15.75" x14ac:dyDescent="0.25">
      <c r="A75" s="18"/>
    </row>
    <row r="76" spans="1:2" ht="15.75" x14ac:dyDescent="0.25">
      <c r="A76" s="18"/>
    </row>
    <row r="77" spans="1:2" ht="15.75" x14ac:dyDescent="0.25">
      <c r="A77" s="18"/>
    </row>
    <row r="78" spans="1:2" ht="15.75" x14ac:dyDescent="0.25">
      <c r="A78" s="18"/>
    </row>
    <row r="79" spans="1:2" ht="15.75" x14ac:dyDescent="0.25">
      <c r="A79" s="18"/>
    </row>
    <row r="80" spans="1:2"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15.75" x14ac:dyDescent="0.25">
      <c r="A85" s="18"/>
    </row>
    <row r="86" spans="1:1" ht="21" customHeight="1" x14ac:dyDescent="0.25">
      <c r="A86" s="18"/>
    </row>
    <row r="89" spans="1:1" ht="42" customHeight="1" x14ac:dyDescent="0.25"/>
  </sheetData>
  <mergeCells count="1">
    <mergeCell ref="B64:AF64"/>
  </mergeCells>
  <phoneticPr fontId="2" type="noConversion"/>
  <hyperlinks>
    <hyperlink ref="B64:AF64" r:id="rId1" display="CLIQUE AQUI PARA CRIAR NO SMARTSHEET" xr:uid="{848427B8-1C8B-486A-98A6-8795D2E8F730}"/>
  </hyperlinks>
  <printOptions verticalCentered="1"/>
  <pageMargins left="0.25" right="0.25" top="0.25" bottom="0.25" header="0" footer="0"/>
  <pageSetup scale="31" fitToWidth="0" fitToHeight="0" orientation="landscape" verticalDpi="0" r:id="rId2"/>
  <ignoredErrors>
    <ignoredError sqref="AE16:A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O88"/>
  <sheetViews>
    <sheetView showGridLines="0" zoomScaleNormal="100" workbookViewId="0"/>
  </sheetViews>
  <sheetFormatPr defaultColWidth="10.75" defaultRowHeight="15" x14ac:dyDescent="0.25"/>
  <cols>
    <col min="1" max="1" width="3.5" style="6" customWidth="1"/>
    <col min="2" max="2" width="40.125" style="6" customWidth="1"/>
    <col min="3" max="3" width="30.75" style="6" customWidth="1"/>
    <col min="4" max="4" width="7.75" style="6" customWidth="1"/>
    <col min="5" max="5" width="14" style="6" customWidth="1"/>
    <col min="6" max="7" width="17.25" style="6" customWidth="1"/>
    <col min="8" max="8" width="11.5" style="6" bestFit="1" customWidth="1"/>
    <col min="9" max="30" width="10.75" style="6"/>
    <col min="31" max="31" width="17.25" style="6" customWidth="1"/>
    <col min="32" max="32" width="15.75" style="6" customWidth="1"/>
    <col min="33" max="16384" width="10.75" style="6"/>
  </cols>
  <sheetData>
    <row r="1" spans="2:41" ht="49.9" customHeight="1" x14ac:dyDescent="0.25">
      <c r="B1" s="1" t="s">
        <v>5</v>
      </c>
      <c r="C1" s="1"/>
      <c r="E1" s="1"/>
    </row>
    <row r="2" spans="2:41" s="7" customFormat="1" ht="25.15" customHeight="1" x14ac:dyDescent="0.25">
      <c r="H2" s="137" t="s">
        <v>6</v>
      </c>
    </row>
    <row r="3" spans="2:41" s="7" customFormat="1" ht="25.15" customHeight="1" x14ac:dyDescent="0.25">
      <c r="B3" s="31" t="s">
        <v>7</v>
      </c>
      <c r="C3" s="21"/>
      <c r="D3" s="21"/>
      <c r="E3" s="21"/>
      <c r="F3" s="91" t="s">
        <v>8</v>
      </c>
      <c r="G3" s="30" t="s">
        <v>9</v>
      </c>
      <c r="H3" s="20" t="str">
        <f>TEXT($F$4,"MMM-AAAA")</f>
        <v>jan-1900</v>
      </c>
      <c r="I3" s="20" t="str">
        <f>TEXT(EDATE($F$4,1),"MMM-aaaa")</f>
        <v>jan-1900</v>
      </c>
      <c r="J3" s="20" t="str">
        <f>TEXT(EDATE($F$4,2),"MMM-aaaa")</f>
        <v>fev-1900</v>
      </c>
      <c r="K3" s="20" t="str">
        <f>TEXT(EDATE($F$4,3),"MMM-aaaa")</f>
        <v>mar-1900</v>
      </c>
      <c r="L3" s="20" t="str">
        <f>TEXT(EDATE($F$4,4),"MMM-aaaa")</f>
        <v>abr-1900</v>
      </c>
      <c r="M3" s="20" t="str">
        <f>TEXT(EDATE($F$4,5),"MMM-aaaa")</f>
        <v>mai-1900</v>
      </c>
      <c r="N3" s="20" t="str">
        <f>TEXT(EDATE($F$4,6),"MMM-aaaaa")</f>
        <v>jun-1900</v>
      </c>
      <c r="O3" s="20" t="str">
        <f>TEXT(EDATE($F$4,7),"MMM-aaaa")</f>
        <v>jul-1900</v>
      </c>
      <c r="P3" s="20" t="str">
        <f>TEXT(EDATE($F$4,8),"MMM-aaaa")</f>
        <v>ago-1900</v>
      </c>
      <c r="Q3" s="20" t="str">
        <f>TEXT(EDATE($F$4,9),"MMM-aaaa")</f>
        <v>set-1900</v>
      </c>
      <c r="R3" s="20" t="str">
        <f>TEXT(EDATE($F$4,10),"MMM-aaaa")</f>
        <v>out-1900</v>
      </c>
      <c r="S3" s="20" t="str">
        <f>TEXT(EDATE($F$4,11),"MMM-aaaa")</f>
        <v>nov-1900</v>
      </c>
      <c r="T3" s="20" t="str">
        <f>TEXT(EDATE($F$4,12),"MMM-aaaa")</f>
        <v>dez-1900</v>
      </c>
      <c r="U3" s="20" t="str">
        <f>TEXT(EDATE($F$4,13),"MMM-aaaa")</f>
        <v>jan-1901</v>
      </c>
      <c r="V3" s="20" t="str">
        <f>TEXT(EDATE($F$4,14),"MMM-aaaa")</f>
        <v>fev-1901</v>
      </c>
      <c r="W3" s="20" t="str">
        <f>TEXT(EDATE($F$4,15),"MMM-aaaa")</f>
        <v>mar-1901</v>
      </c>
      <c r="X3" s="20" t="str">
        <f>TEXT(EDATE($F$4,16),"MMM-aaaa")</f>
        <v>abr-1901</v>
      </c>
      <c r="Y3" s="20" t="str">
        <f>TEXT(EDATE($F$4,17),"MMM-aaaa")</f>
        <v>mai-1901</v>
      </c>
      <c r="Z3" s="20" t="str">
        <f>TEXT(EDATE($F$4,18),"MMM-aaaa")</f>
        <v>jun-1901</v>
      </c>
      <c r="AA3" s="20" t="str">
        <f>TEXT(EDATE($F$4,19),"MMM-aaaa")</f>
        <v>jul-1901</v>
      </c>
      <c r="AB3" s="20" t="str">
        <f>TEXT(EDATE($F$4,20),"MMM-aaaa")</f>
        <v>ago-1901</v>
      </c>
      <c r="AC3" s="20" t="str">
        <f>TEXT(EDATE($F$4,21),"MMM-aaaa")</f>
        <v>set-1901</v>
      </c>
      <c r="AD3" s="20" t="str">
        <f>TEXT(EDATE($F$4,22),"MMM-aaaa")</f>
        <v>out-1901</v>
      </c>
      <c r="AE3" s="9"/>
      <c r="AF3" s="9"/>
      <c r="AG3" s="9"/>
      <c r="AH3" s="9"/>
      <c r="AI3" s="9"/>
      <c r="AJ3" s="9"/>
      <c r="AK3" s="9"/>
      <c r="AL3" s="9"/>
      <c r="AM3" s="9"/>
      <c r="AN3" s="9"/>
      <c r="AO3" s="9"/>
    </row>
    <row r="4" spans="2:41" s="10" customFormat="1" ht="25.15" customHeight="1" x14ac:dyDescent="0.25">
      <c r="B4" s="24" t="s">
        <v>10</v>
      </c>
      <c r="C4" s="25"/>
      <c r="D4" s="25"/>
      <c r="E4" s="25"/>
      <c r="F4" s="92"/>
      <c r="G4" s="90"/>
      <c r="H4" s="32"/>
      <c r="I4" s="32"/>
      <c r="J4" s="32"/>
      <c r="K4" s="32"/>
      <c r="L4" s="32"/>
      <c r="M4" s="32"/>
      <c r="N4" s="32"/>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2:41" s="10" customFormat="1" ht="25.15" customHeight="1" x14ac:dyDescent="0.25">
      <c r="B5" s="28" t="s">
        <v>11</v>
      </c>
      <c r="C5" s="29"/>
      <c r="D5" s="29"/>
      <c r="E5" s="29"/>
      <c r="F5" s="92"/>
      <c r="G5" s="90"/>
      <c r="H5" s="32"/>
      <c r="I5" s="32"/>
      <c r="J5" s="32"/>
      <c r="K5" s="32"/>
      <c r="L5" s="32"/>
      <c r="M5" s="32"/>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15" customHeight="1" x14ac:dyDescent="0.25">
      <c r="B6" s="26" t="s">
        <v>12</v>
      </c>
      <c r="C6" s="27"/>
      <c r="D6" s="27"/>
      <c r="E6" s="27"/>
      <c r="F6" s="92"/>
      <c r="G6" s="90"/>
      <c r="H6" s="32"/>
      <c r="I6" s="32"/>
      <c r="J6" s="32"/>
      <c r="K6" s="32"/>
      <c r="L6" s="32"/>
      <c r="M6" s="32"/>
      <c r="N6" s="32"/>
      <c r="O6" s="32"/>
      <c r="P6" s="32"/>
      <c r="Q6" s="32"/>
      <c r="R6" s="32"/>
      <c r="S6" s="32"/>
      <c r="T6" s="32"/>
      <c r="U6" s="32"/>
      <c r="V6" s="32"/>
      <c r="W6" s="32"/>
      <c r="X6" s="32"/>
      <c r="Y6" s="32"/>
      <c r="Z6" s="32"/>
      <c r="AA6" s="32"/>
      <c r="AB6" s="32"/>
      <c r="AC6" s="32"/>
      <c r="AD6" s="32"/>
      <c r="AE6" s="11"/>
      <c r="AF6" s="11"/>
      <c r="AG6" s="11"/>
      <c r="AH6" s="11"/>
      <c r="AI6" s="11"/>
      <c r="AJ6" s="11"/>
      <c r="AK6" s="11"/>
      <c r="AL6" s="11"/>
      <c r="AM6" s="11"/>
      <c r="AN6" s="11"/>
      <c r="AO6" s="11"/>
    </row>
    <row r="7" spans="2:41" s="10" customFormat="1" ht="25.15" customHeight="1" x14ac:dyDescent="0.25">
      <c r="B7" s="28" t="s">
        <v>13</v>
      </c>
      <c r="C7" s="29"/>
      <c r="D7" s="29"/>
      <c r="E7" s="29"/>
      <c r="F7" s="92"/>
      <c r="G7" s="90"/>
      <c r="H7" s="32"/>
      <c r="I7" s="32"/>
      <c r="J7" s="32"/>
      <c r="K7" s="32"/>
      <c r="L7" s="32"/>
      <c r="M7" s="32"/>
      <c r="N7" s="32"/>
      <c r="O7" s="32"/>
      <c r="P7" s="32"/>
      <c r="Q7" s="32"/>
      <c r="R7" s="32"/>
      <c r="S7" s="32"/>
      <c r="T7" s="32"/>
      <c r="U7" s="32"/>
      <c r="V7" s="32"/>
      <c r="W7" s="32"/>
      <c r="X7" s="32"/>
      <c r="Y7" s="32"/>
      <c r="Z7" s="32"/>
      <c r="AA7" s="32"/>
      <c r="AB7" s="32"/>
      <c r="AC7" s="32"/>
      <c r="AD7" s="32"/>
      <c r="AE7" s="11"/>
      <c r="AF7" s="11"/>
      <c r="AG7" s="11"/>
      <c r="AH7" s="11"/>
      <c r="AI7" s="11"/>
      <c r="AJ7" s="11"/>
      <c r="AK7" s="11"/>
      <c r="AL7" s="11"/>
      <c r="AM7" s="11"/>
      <c r="AN7" s="11"/>
      <c r="AO7" s="11"/>
    </row>
    <row r="8" spans="2:41" s="10" customFormat="1" ht="25.15" customHeight="1" x14ac:dyDescent="0.25">
      <c r="B8" s="26" t="s">
        <v>14</v>
      </c>
      <c r="C8" s="27"/>
      <c r="D8" s="27"/>
      <c r="E8" s="27"/>
      <c r="F8" s="92"/>
      <c r="G8" s="90"/>
      <c r="H8" s="32"/>
      <c r="I8" s="32"/>
      <c r="J8" s="32"/>
      <c r="K8" s="32"/>
      <c r="L8" s="32"/>
      <c r="M8" s="32"/>
      <c r="N8" s="32"/>
      <c r="O8" s="32"/>
      <c r="P8" s="32"/>
      <c r="Q8" s="32"/>
      <c r="R8" s="32"/>
      <c r="S8" s="32"/>
      <c r="T8" s="32"/>
      <c r="U8" s="32"/>
      <c r="V8" s="32"/>
      <c r="W8" s="32"/>
      <c r="X8" s="32"/>
      <c r="Y8" s="32"/>
      <c r="Z8" s="32"/>
      <c r="AA8" s="32"/>
      <c r="AB8" s="32"/>
      <c r="AC8" s="32"/>
      <c r="AD8" s="32"/>
      <c r="AE8" s="11"/>
      <c r="AF8" s="11"/>
      <c r="AG8" s="11"/>
      <c r="AH8" s="12"/>
      <c r="AI8" s="12"/>
      <c r="AJ8" s="11"/>
      <c r="AK8" s="11"/>
      <c r="AL8" s="11"/>
      <c r="AM8" s="11"/>
      <c r="AN8" s="11"/>
      <c r="AO8" s="11"/>
    </row>
    <row r="9" spans="2:41" s="10" customFormat="1" ht="25.15" customHeight="1" x14ac:dyDescent="0.25">
      <c r="B9" s="28" t="s">
        <v>15</v>
      </c>
      <c r="C9" s="29"/>
      <c r="D9" s="29"/>
      <c r="E9" s="29"/>
      <c r="F9" s="92"/>
      <c r="G9" s="90"/>
      <c r="H9" s="32"/>
      <c r="I9" s="32"/>
      <c r="J9" s="32"/>
      <c r="K9" s="32"/>
      <c r="L9" s="32"/>
      <c r="M9" s="32"/>
      <c r="N9" s="32"/>
      <c r="O9" s="32"/>
      <c r="P9" s="32"/>
      <c r="Q9" s="32"/>
      <c r="R9" s="32"/>
      <c r="S9" s="32"/>
      <c r="T9" s="32"/>
      <c r="U9" s="32"/>
      <c r="V9" s="32"/>
      <c r="W9" s="32"/>
      <c r="X9" s="32"/>
      <c r="Y9" s="32"/>
      <c r="Z9" s="32"/>
      <c r="AA9" s="32"/>
      <c r="AB9" s="32"/>
      <c r="AC9" s="32"/>
      <c r="AD9" s="32"/>
      <c r="AE9" s="11"/>
      <c r="AF9" s="11"/>
      <c r="AG9" s="11"/>
      <c r="AH9" s="13"/>
      <c r="AI9" s="13"/>
      <c r="AJ9" s="11"/>
      <c r="AK9" s="11"/>
      <c r="AL9" s="11"/>
      <c r="AM9" s="11"/>
      <c r="AN9" s="11"/>
      <c r="AO9" s="11"/>
    </row>
    <row r="10" spans="2:41" s="10" customFormat="1" ht="25.15" customHeight="1" x14ac:dyDescent="0.25">
      <c r="B10" s="26" t="s">
        <v>16</v>
      </c>
      <c r="C10" s="27"/>
      <c r="D10" s="27"/>
      <c r="E10" s="27"/>
      <c r="F10" s="92"/>
      <c r="G10" s="90"/>
      <c r="H10" s="32"/>
      <c r="I10" s="32"/>
      <c r="J10" s="32"/>
      <c r="K10" s="32"/>
      <c r="L10" s="32"/>
      <c r="M10" s="32"/>
      <c r="N10" s="32"/>
      <c r="O10" s="32"/>
      <c r="P10" s="32"/>
      <c r="Q10" s="32"/>
      <c r="R10" s="32"/>
      <c r="S10" s="32"/>
      <c r="T10" s="32"/>
      <c r="U10" s="32"/>
      <c r="V10" s="32"/>
      <c r="W10" s="32"/>
      <c r="X10" s="32"/>
      <c r="Y10" s="32"/>
      <c r="Z10" s="32"/>
      <c r="AA10" s="32"/>
      <c r="AB10" s="32"/>
      <c r="AC10" s="32"/>
      <c r="AD10" s="32"/>
      <c r="AE10" s="11"/>
      <c r="AF10" s="11"/>
      <c r="AG10" s="11"/>
      <c r="AH10" s="11"/>
      <c r="AI10" s="11"/>
      <c r="AJ10" s="11"/>
      <c r="AK10" s="11"/>
      <c r="AL10" s="11"/>
      <c r="AM10" s="11"/>
      <c r="AN10" s="11"/>
      <c r="AO10" s="11"/>
    </row>
    <row r="11" spans="2:41" s="7" customFormat="1" ht="25.15" customHeight="1" x14ac:dyDescent="0.25">
      <c r="B11" s="26" t="s">
        <v>17</v>
      </c>
      <c r="C11" s="27"/>
      <c r="D11" s="27"/>
      <c r="E11" s="27"/>
      <c r="F11" s="139"/>
      <c r="G11" s="140"/>
      <c r="H11" s="38"/>
      <c r="I11" s="38"/>
      <c r="J11" s="38"/>
      <c r="K11" s="38"/>
      <c r="L11" s="38"/>
      <c r="M11" s="38"/>
      <c r="N11" s="38"/>
      <c r="O11" s="38"/>
      <c r="P11" s="38"/>
      <c r="Q11" s="38"/>
      <c r="R11" s="38"/>
      <c r="S11" s="38"/>
      <c r="T11" s="38"/>
      <c r="U11" s="38"/>
      <c r="V11" s="38"/>
      <c r="W11" s="38"/>
      <c r="X11" s="37"/>
      <c r="Y11" s="37"/>
      <c r="Z11" s="37"/>
      <c r="AA11" s="37"/>
      <c r="AB11" s="37"/>
      <c r="AC11" s="37"/>
      <c r="AD11" s="37"/>
      <c r="AE11" s="9"/>
      <c r="AF11" s="9"/>
      <c r="AG11" s="9"/>
      <c r="AH11" s="9"/>
      <c r="AI11" s="9"/>
      <c r="AJ11" s="9"/>
      <c r="AK11" s="9"/>
      <c r="AL11" s="9"/>
      <c r="AM11" s="9"/>
      <c r="AN11" s="9"/>
      <c r="AO11" s="9"/>
    </row>
    <row r="12" spans="2:41" s="7" customFormat="1" ht="25.15" customHeight="1" x14ac:dyDescent="0.25">
      <c r="H12" s="137" t="s">
        <v>18</v>
      </c>
      <c r="AF12" s="138" t="s">
        <v>19</v>
      </c>
    </row>
    <row r="13" spans="2:41" s="8" customFormat="1" ht="25.15" customHeight="1" x14ac:dyDescent="0.25">
      <c r="B13" s="31" t="s">
        <v>20</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2:41" s="4" customFormat="1" ht="19.149999999999999" customHeight="1" x14ac:dyDescent="0.2">
      <c r="B14" s="40"/>
      <c r="C14" s="40"/>
      <c r="D14" s="42"/>
      <c r="E14" s="42" t="s">
        <v>53</v>
      </c>
      <c r="F14" s="98" t="s">
        <v>21</v>
      </c>
      <c r="G14" s="93" t="s">
        <v>22</v>
      </c>
      <c r="H14" s="46" t="str">
        <f>TEXT($F$4,"MMM-AAAA")</f>
        <v>jan-1900</v>
      </c>
      <c r="I14" s="46" t="str">
        <f>TEXT(EDATE($F$4,1),"MMM-aaaa")</f>
        <v>jan-1900</v>
      </c>
      <c r="J14" s="44" t="str">
        <f>TEXT(EDATE($F$4,2),"MMM-aaaa")</f>
        <v>fev-1900</v>
      </c>
      <c r="K14" s="44" t="str">
        <f>TEXT(EDATE($F$4,3),"MMM-aaaa")</f>
        <v>mar-1900</v>
      </c>
      <c r="L14" s="44" t="str">
        <f>TEXT(EDATE($F$4,4),"MMM-aaaa")</f>
        <v>abr-1900</v>
      </c>
      <c r="M14" s="44" t="str">
        <f>TEXT(EDATE($F$4,5),"MMM-aaaa")</f>
        <v>mai-1900</v>
      </c>
      <c r="N14" s="44" t="str">
        <f>TEXT(EDATE($F$4,6),"MMM-aaaaa")</f>
        <v>jun-1900</v>
      </c>
      <c r="O14" s="44" t="str">
        <f>TEXT(EDATE($F$4,7),"MMM-aaaa")</f>
        <v>jul-1900</v>
      </c>
      <c r="P14" s="44" t="str">
        <f>TEXT(EDATE($F$4,8),"MMM-aaaa")</f>
        <v>ago-1900</v>
      </c>
      <c r="Q14" s="44" t="str">
        <f>TEXT(EDATE($F$4,9),"MMM-aaaa")</f>
        <v>set-1900</v>
      </c>
      <c r="R14" s="44" t="str">
        <f>TEXT(EDATE($F$4,10),"MMM-aaaa")</f>
        <v>out-1900</v>
      </c>
      <c r="S14" s="44" t="str">
        <f>TEXT(EDATE($F$4,11),"MMM-aaaa")</f>
        <v>nov-1900</v>
      </c>
      <c r="T14" s="44" t="str">
        <f>TEXT(EDATE($F$4,12),"MMM-aaaa")</f>
        <v>dez-1900</v>
      </c>
      <c r="U14" s="44" t="str">
        <f>TEXT(EDATE($F$4,13),"MMM-aaaa")</f>
        <v>jan-1901</v>
      </c>
      <c r="V14" s="44" t="str">
        <f>TEXT(EDATE($F$4,14),"MMM-aaaa")</f>
        <v>fev-1901</v>
      </c>
      <c r="W14" s="44" t="str">
        <f>TEXT(EDATE($F$4,15),"MMM-aaaa")</f>
        <v>mar-1901</v>
      </c>
      <c r="X14" s="44" t="str">
        <f>TEXT(EDATE($F$4,16),"MMM-aaaa")</f>
        <v>abr-1901</v>
      </c>
      <c r="Y14" s="44" t="str">
        <f>TEXT(EDATE($F$4,17),"MMM-aaaa")</f>
        <v>mai-1901</v>
      </c>
      <c r="Z14" s="44" t="str">
        <f>TEXT(EDATE($F$4,18),"MMM-aaaa")</f>
        <v>jun-1901</v>
      </c>
      <c r="AA14" s="44" t="str">
        <f>TEXT(EDATE($F$4,19),"MMM-aaaa")</f>
        <v>jul-1901</v>
      </c>
      <c r="AB14" s="44" t="str">
        <f>TEXT(EDATE($F$4,20),"MMM-aaaa")</f>
        <v>ago-1901</v>
      </c>
      <c r="AC14" s="44" t="str">
        <f>TEXT(EDATE($F$4,21),"MMM-aaaa")</f>
        <v>set-1901</v>
      </c>
      <c r="AD14" s="62" t="str">
        <f>TEXT(EDATE($F$4,22),"MMM-aaaa")</f>
        <v>out-1901</v>
      </c>
      <c r="AE14" s="66" t="s">
        <v>1</v>
      </c>
      <c r="AF14" s="64" t="s">
        <v>23</v>
      </c>
      <c r="AG14" s="5"/>
      <c r="AH14" s="5"/>
      <c r="AI14" s="5"/>
      <c r="AJ14" s="5"/>
      <c r="AK14" s="5"/>
      <c r="AL14" s="5"/>
      <c r="AM14" s="5"/>
      <c r="AN14" s="5"/>
      <c r="AO14" s="5"/>
    </row>
    <row r="15" spans="2:41" s="8" customFormat="1" ht="25.15" customHeight="1" x14ac:dyDescent="0.25">
      <c r="B15" s="41" t="s">
        <v>24</v>
      </c>
      <c r="C15" s="41" t="s">
        <v>25</v>
      </c>
      <c r="D15" s="43" t="s">
        <v>26</v>
      </c>
      <c r="E15" s="43" t="s">
        <v>52</v>
      </c>
      <c r="F15" s="99" t="s">
        <v>27</v>
      </c>
      <c r="G15" s="94" t="s">
        <v>28</v>
      </c>
      <c r="H15" s="47">
        <f>NETWORKDAYS($F$4,EOMONTH($F$4,0),)</f>
        <v>22</v>
      </c>
      <c r="I15" s="47">
        <f>NETWORKDAYS(EDATE($F$4,1),EOMONTH(EDATE($F$4,1),0),)</f>
        <v>1</v>
      </c>
      <c r="J15" s="45">
        <f>NETWORKDAYS(EDATE($F$4,2),EOMONTH(EDATE($F$4,2),0),)</f>
        <v>-2</v>
      </c>
      <c r="K15" s="45">
        <f>NETWORKDAYS(EDATE($F$4,3),EOMONTH(EDATE($F$4,3),0),)</f>
        <v>0</v>
      </c>
      <c r="L15" s="45">
        <f>NETWORKDAYS(EDATE($F$4,4),EOMONTH(EDATE($F$4,4),0),)</f>
        <v>1</v>
      </c>
      <c r="M15" s="45">
        <f>NETWORKDAYS(EDATE($F$4,5),EOMONTH(EDATE($F$4,5),0),)</f>
        <v>1</v>
      </c>
      <c r="N15" s="45">
        <f>NETWORKDAYS(EDATE($F$4,6),EOMONTH(EDATE($F$4,6),0),)</f>
        <v>0</v>
      </c>
      <c r="O15" s="45">
        <f>NETWORKDAYS(EDATE($F$4,7),EOMONTH(EDATE($F$4,7),0),)</f>
        <v>1</v>
      </c>
      <c r="P15" s="45">
        <f>NETWORKDAYS(EDATE($F$4,8),EOMONTH(EDATE($F$4,8),0),)</f>
        <v>1</v>
      </c>
      <c r="Q15" s="45">
        <f>NETWORKDAYS(EDATE($F$4,9),EOMONTH(EDATE($F$4,9),0),)</f>
        <v>0</v>
      </c>
      <c r="R15" s="45">
        <f>NETWORKDAYS(EDATE($F$4,10),EOMONTH(EDATE($F$4,10),0),)</f>
        <v>1</v>
      </c>
      <c r="S15" s="45">
        <f>NETWORKDAYS(EDATE($F$4,11),EOMONTH(EDATE($F$4,11),0),)</f>
        <v>1</v>
      </c>
      <c r="T15" s="45">
        <f>NETWORKDAYS(EDATE($F$4,12),EOMONTH(EDATE($F$4,12),0),)</f>
        <v>1</v>
      </c>
      <c r="U15" s="45">
        <f>NETWORKDAYS(EDATE($F$4,13),EOMONTH(EDATE($F$4,13),0),)</f>
        <v>1</v>
      </c>
      <c r="V15" s="45">
        <f>NETWORKDAYS(EDATE($F$4,14),EOMONTH(EDATE($F$4,14),0),)</f>
        <v>1</v>
      </c>
      <c r="W15" s="45">
        <f>NETWORKDAYS(EDATE($F$4,15),EOMONTH(EDATE($F$4,15),0),)</f>
        <v>0</v>
      </c>
      <c r="X15" s="45">
        <f>NETWORKDAYS(EDATE($F$4,16),EOMONTH(EDATE($F$4,16),0),)</f>
        <v>1</v>
      </c>
      <c r="Y15" s="45">
        <f>NETWORKDAYS(EDATE($F$4,17),EOMONTH(EDATE($F$4,17),0),)</f>
        <v>1</v>
      </c>
      <c r="Z15" s="45">
        <f>NETWORKDAYS(EDATE($F$4,18),EOMONTH(EDATE($F$4,18),0),)</f>
        <v>0</v>
      </c>
      <c r="AA15" s="45">
        <f>NETWORKDAYS(EDATE($F$4,19),EOMONTH(EDATE($F$4,19),0),)</f>
        <v>1</v>
      </c>
      <c r="AB15" s="45">
        <f>NETWORKDAYS(EDATE($F$4,20),EOMONTH(EDATE($F$4,20),0),)</f>
        <v>0</v>
      </c>
      <c r="AC15" s="45">
        <f>NETWORKDAYS(EDATE($F$4,21),EOMONTH(EDATE($F$4,21),0),)</f>
        <v>1</v>
      </c>
      <c r="AD15" s="63">
        <f>NETWORKDAYS(EDATE($F$4,22),EOMONTH(EDATE($F$4,22),0),)</f>
        <v>1</v>
      </c>
      <c r="AE15" s="67" t="s">
        <v>29</v>
      </c>
      <c r="AF15" s="65" t="s">
        <v>30</v>
      </c>
      <c r="AG15" s="15"/>
      <c r="AH15" s="15"/>
      <c r="AI15" s="15"/>
      <c r="AJ15" s="15"/>
      <c r="AK15" s="15"/>
      <c r="AL15" s="15"/>
      <c r="AM15" s="15"/>
      <c r="AN15" s="15"/>
      <c r="AO15" s="15"/>
    </row>
    <row r="16" spans="2:41" s="10" customFormat="1" ht="25.15" customHeight="1" x14ac:dyDescent="0.25">
      <c r="B16" s="69"/>
      <c r="C16" s="69"/>
      <c r="D16" s="70"/>
      <c r="E16" s="71"/>
      <c r="F16" s="100"/>
      <c r="G16" s="95"/>
      <c r="H16" s="82"/>
      <c r="I16" s="82"/>
      <c r="J16" s="82"/>
      <c r="K16" s="82"/>
      <c r="L16" s="82"/>
      <c r="M16" s="82"/>
      <c r="N16" s="82"/>
      <c r="O16" s="82"/>
      <c r="P16" s="82"/>
      <c r="Q16" s="82"/>
      <c r="R16" s="82"/>
      <c r="S16" s="82"/>
      <c r="T16" s="82"/>
      <c r="U16" s="82"/>
      <c r="V16" s="82"/>
      <c r="W16" s="82"/>
      <c r="X16" s="82"/>
      <c r="Y16" s="82"/>
      <c r="Z16" s="82"/>
      <c r="AA16" s="82"/>
      <c r="AB16" s="82"/>
      <c r="AC16" s="82"/>
      <c r="AD16" s="83"/>
      <c r="AE16" s="88">
        <f>SUM(H16:AD16)*8</f>
        <v>0</v>
      </c>
      <c r="AF16" s="89">
        <f>AE16*E16*D16</f>
        <v>0</v>
      </c>
      <c r="AG16" s="16"/>
      <c r="AH16" s="16"/>
      <c r="AI16" s="16"/>
      <c r="AJ16" s="16"/>
      <c r="AK16" s="16"/>
      <c r="AL16" s="16"/>
      <c r="AM16" s="16"/>
      <c r="AN16" s="16"/>
      <c r="AO16" s="16"/>
    </row>
    <row r="17" spans="2:41" s="10" customFormat="1" ht="25.15" customHeight="1" x14ac:dyDescent="0.25">
      <c r="B17" s="72"/>
      <c r="C17" s="72"/>
      <c r="D17" s="73"/>
      <c r="E17" s="74"/>
      <c r="F17" s="101"/>
      <c r="G17" s="96"/>
      <c r="H17" s="84"/>
      <c r="I17" s="84"/>
      <c r="J17" s="84"/>
      <c r="K17" s="84"/>
      <c r="L17" s="84"/>
      <c r="M17" s="84"/>
      <c r="N17" s="84"/>
      <c r="O17" s="84"/>
      <c r="P17" s="84"/>
      <c r="Q17" s="84"/>
      <c r="R17" s="84"/>
      <c r="S17" s="84"/>
      <c r="T17" s="84"/>
      <c r="U17" s="84"/>
      <c r="V17" s="84"/>
      <c r="W17" s="84"/>
      <c r="X17" s="84"/>
      <c r="Y17" s="84"/>
      <c r="Z17" s="84"/>
      <c r="AA17" s="84"/>
      <c r="AB17" s="84"/>
      <c r="AC17" s="84"/>
      <c r="AD17" s="85"/>
      <c r="AE17" s="88">
        <f t="shared" ref="AE17:AE29" si="0">SUM(H17:AD17)*8</f>
        <v>0</v>
      </c>
      <c r="AF17" s="89">
        <f t="shared" ref="AF17:AF29" si="1">AE17*E17*D17</f>
        <v>0</v>
      </c>
      <c r="AG17" s="17"/>
      <c r="AH17" s="16"/>
      <c r="AI17" s="16"/>
      <c r="AJ17" s="16"/>
      <c r="AK17" s="16"/>
      <c r="AL17" s="16"/>
      <c r="AM17" s="16"/>
      <c r="AN17" s="16"/>
      <c r="AO17" s="16"/>
    </row>
    <row r="18" spans="2:41" s="10" customFormat="1" ht="25.15" customHeight="1" x14ac:dyDescent="0.25">
      <c r="B18" s="72"/>
      <c r="C18" s="72"/>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15" customHeight="1" x14ac:dyDescent="0.25">
      <c r="B19" s="72"/>
      <c r="C19" s="72"/>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15" customHeight="1" x14ac:dyDescent="0.25">
      <c r="B20" s="72"/>
      <c r="C20" s="72"/>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15" customHeight="1" x14ac:dyDescent="0.25">
      <c r="B21" s="72"/>
      <c r="C21" s="72"/>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15" customHeight="1" x14ac:dyDescent="0.25">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15" customHeight="1" x14ac:dyDescent="0.25">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15" customHeight="1" x14ac:dyDescent="0.25">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15" customHeight="1" x14ac:dyDescent="0.25">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15" customHeight="1" x14ac:dyDescent="0.25">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15" customHeight="1" x14ac:dyDescent="0.25">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15" customHeight="1" x14ac:dyDescent="0.25">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15" customHeight="1" thickBot="1" x14ac:dyDescent="0.3">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3">
      <c r="B30" s="57" t="s">
        <v>0</v>
      </c>
      <c r="C30" s="58"/>
      <c r="D30" s="58"/>
      <c r="E30" s="59"/>
      <c r="F30" s="60"/>
      <c r="G30" s="61" t="s">
        <v>4</v>
      </c>
      <c r="H30" s="78">
        <f t="shared" ref="H30:AF30" si="2">SUM(H16:H29)</f>
        <v>0</v>
      </c>
      <c r="I30" s="79">
        <f t="shared" si="2"/>
        <v>0</v>
      </c>
      <c r="J30" s="79">
        <f t="shared" si="2"/>
        <v>0</v>
      </c>
      <c r="K30" s="79">
        <f t="shared" si="2"/>
        <v>0</v>
      </c>
      <c r="L30" s="79">
        <f t="shared" si="2"/>
        <v>0</v>
      </c>
      <c r="M30" s="79">
        <f t="shared" si="2"/>
        <v>0</v>
      </c>
      <c r="N30" s="79">
        <f t="shared" si="2"/>
        <v>0</v>
      </c>
      <c r="O30" s="79">
        <f t="shared" si="2"/>
        <v>0</v>
      </c>
      <c r="P30" s="79">
        <f t="shared" si="2"/>
        <v>0</v>
      </c>
      <c r="Q30" s="79">
        <f t="shared" si="2"/>
        <v>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0</v>
      </c>
      <c r="AF30" s="110">
        <f t="shared" si="2"/>
        <v>0</v>
      </c>
    </row>
    <row r="31" spans="2:41" s="7" customFormat="1" ht="25.15" customHeight="1" x14ac:dyDescent="0.25">
      <c r="H31" s="137" t="s">
        <v>18</v>
      </c>
      <c r="AF31" s="138" t="s">
        <v>19</v>
      </c>
    </row>
    <row r="32" spans="2:41" s="8" customFormat="1" ht="25.15" customHeight="1" x14ac:dyDescent="0.25">
      <c r="B32" s="31" t="s">
        <v>37</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149999999999999" customHeight="1" x14ac:dyDescent="0.2">
      <c r="B33" s="40"/>
      <c r="C33" s="40"/>
      <c r="D33" s="42"/>
      <c r="E33" s="42" t="s">
        <v>53</v>
      </c>
      <c r="F33" s="98" t="s">
        <v>21</v>
      </c>
      <c r="G33" s="93" t="s">
        <v>22</v>
      </c>
      <c r="H33" s="46" t="str">
        <f>TEXT($F$4,"MMM-AAAA")</f>
        <v>jan-1900</v>
      </c>
      <c r="I33" s="46" t="str">
        <f>TEXT(EDATE($F$4,1),"MMM-aaaa")</f>
        <v>jan-1900</v>
      </c>
      <c r="J33" s="44" t="str">
        <f>TEXT(EDATE($F$4,2),"MMM-aaaa")</f>
        <v>fev-1900</v>
      </c>
      <c r="K33" s="44" t="str">
        <f>TEXT(EDATE($F$4,3),"MMM-aaaa")</f>
        <v>mar-1900</v>
      </c>
      <c r="L33" s="44" t="str">
        <f>TEXT(EDATE($F$4,4),"MMM-aaaa")</f>
        <v>abr-1900</v>
      </c>
      <c r="M33" s="44" t="str">
        <f>TEXT(EDATE($F$4,5),"MMM-aaaa")</f>
        <v>mai-1900</v>
      </c>
      <c r="N33" s="44" t="str">
        <f>TEXT(EDATE($F$4,6),"MMM-aaaaa")</f>
        <v>jun-1900</v>
      </c>
      <c r="O33" s="44" t="str">
        <f>TEXT(EDATE($F$4,7),"MMM-aaaa")</f>
        <v>jul-1900</v>
      </c>
      <c r="P33" s="44" t="str">
        <f>TEXT(EDATE($F$4,8),"MMM-aaaa")</f>
        <v>ago-1900</v>
      </c>
      <c r="Q33" s="44" t="str">
        <f>TEXT(EDATE($F$4,9),"MMM-aaaa")</f>
        <v>set-1900</v>
      </c>
      <c r="R33" s="44" t="str">
        <f>TEXT(EDATE($F$4,10),"MMM-aaaa")</f>
        <v>out-1900</v>
      </c>
      <c r="S33" s="44" t="str">
        <f>TEXT(EDATE($F$4,11),"MMM-aaaa")</f>
        <v>nov-1900</v>
      </c>
      <c r="T33" s="44" t="str">
        <f>TEXT(EDATE($F$4,12),"MMM-aaaa")</f>
        <v>dez-1900</v>
      </c>
      <c r="U33" s="44" t="str">
        <f>TEXT(EDATE($F$4,13),"MMM-aaaa")</f>
        <v>jan-1901</v>
      </c>
      <c r="V33" s="44" t="str">
        <f>TEXT(EDATE($F$4,14),"MMM-aaaa")</f>
        <v>fev-1901</v>
      </c>
      <c r="W33" s="44" t="str">
        <f>TEXT(EDATE($F$4,15),"MMM-aaaa")</f>
        <v>mar-1901</v>
      </c>
      <c r="X33" s="44" t="str">
        <f>TEXT(EDATE($F$4,16),"MMM-aaaa")</f>
        <v>abr-1901</v>
      </c>
      <c r="Y33" s="44" t="str">
        <f>TEXT(EDATE($F$4,17),"MMM-aaaa")</f>
        <v>mai-1901</v>
      </c>
      <c r="Z33" s="44" t="str">
        <f>TEXT(EDATE($F$4,18),"MMM-aaaa")</f>
        <v>jun-1901</v>
      </c>
      <c r="AA33" s="44" t="str">
        <f>TEXT(EDATE($F$4,19),"MMM-aaaa")</f>
        <v>jul-1901</v>
      </c>
      <c r="AB33" s="44" t="str">
        <f>TEXT(EDATE($F$4,20),"MMM-aaaa")</f>
        <v>ago-1901</v>
      </c>
      <c r="AC33" s="44" t="str">
        <f>TEXT(EDATE($F$4,21),"MMM-aaaa")</f>
        <v>set-1901</v>
      </c>
      <c r="AD33" s="62" t="str">
        <f>TEXT(EDATE($F$4,22),"MMM-aaaa")</f>
        <v>out-1901</v>
      </c>
      <c r="AE33" s="66" t="s">
        <v>1</v>
      </c>
      <c r="AF33" s="64" t="s">
        <v>23</v>
      </c>
      <c r="AG33" s="5"/>
      <c r="AH33" s="5"/>
      <c r="AI33" s="5"/>
      <c r="AJ33" s="5"/>
      <c r="AK33" s="5"/>
      <c r="AL33" s="5"/>
      <c r="AM33" s="5"/>
      <c r="AN33" s="5"/>
      <c r="AO33" s="5"/>
    </row>
    <row r="34" spans="2:41" s="8" customFormat="1" ht="25.15" customHeight="1" x14ac:dyDescent="0.25">
      <c r="B34" s="41" t="s">
        <v>24</v>
      </c>
      <c r="C34" s="41" t="s">
        <v>25</v>
      </c>
      <c r="D34" s="43" t="s">
        <v>26</v>
      </c>
      <c r="E34" s="43" t="s">
        <v>52</v>
      </c>
      <c r="F34" s="99" t="s">
        <v>27</v>
      </c>
      <c r="G34" s="94" t="s">
        <v>28</v>
      </c>
      <c r="H34" s="47">
        <f>NETWORKDAYS($F$4,EOMONTH($F$4,0),)</f>
        <v>22</v>
      </c>
      <c r="I34" s="47">
        <f>NETWORKDAYS(EDATE($F$4,1),EOMONTH(EDATE($F$4,1),0),)</f>
        <v>1</v>
      </c>
      <c r="J34" s="45">
        <f>NETWORKDAYS(EDATE($F$4,2),EOMONTH(EDATE($F$4,2),0),)</f>
        <v>-2</v>
      </c>
      <c r="K34" s="45">
        <f>NETWORKDAYS(EDATE($F$4,3),EOMONTH(EDATE($F$4,3),0),)</f>
        <v>0</v>
      </c>
      <c r="L34" s="45">
        <f>NETWORKDAYS(EDATE($F$4,4),EOMONTH(EDATE($F$4,4),0),)</f>
        <v>1</v>
      </c>
      <c r="M34" s="45">
        <f>NETWORKDAYS(EDATE($F$4,5),EOMONTH(EDATE($F$4,5),0),)</f>
        <v>1</v>
      </c>
      <c r="N34" s="45">
        <f>NETWORKDAYS(EDATE($F$4,6),EOMONTH(EDATE($F$4,6),0),)</f>
        <v>0</v>
      </c>
      <c r="O34" s="45">
        <f>NETWORKDAYS(EDATE($F$4,7),EOMONTH(EDATE($F$4,7),0),)</f>
        <v>1</v>
      </c>
      <c r="P34" s="45">
        <f>NETWORKDAYS(EDATE($F$4,8),EOMONTH(EDATE($F$4,8),0),)</f>
        <v>1</v>
      </c>
      <c r="Q34" s="45">
        <f>NETWORKDAYS(EDATE($F$4,9),EOMONTH(EDATE($F$4,9),0),)</f>
        <v>0</v>
      </c>
      <c r="R34" s="45">
        <f>NETWORKDAYS(EDATE($F$4,10),EOMONTH(EDATE($F$4,10),0),)</f>
        <v>1</v>
      </c>
      <c r="S34" s="45">
        <f>NETWORKDAYS(EDATE($F$4,11),EOMONTH(EDATE($F$4,11),0),)</f>
        <v>1</v>
      </c>
      <c r="T34" s="45">
        <f>NETWORKDAYS(EDATE($F$4,12),EOMONTH(EDATE($F$4,12),0),)</f>
        <v>1</v>
      </c>
      <c r="U34" s="45">
        <f>NETWORKDAYS(EDATE($F$4,13),EOMONTH(EDATE($F$4,13),0),)</f>
        <v>1</v>
      </c>
      <c r="V34" s="45">
        <f>NETWORKDAYS(EDATE($F$4,14),EOMONTH(EDATE($F$4,14),0),)</f>
        <v>1</v>
      </c>
      <c r="W34" s="45">
        <f>NETWORKDAYS(EDATE($F$4,15),EOMONTH(EDATE($F$4,15),0),)</f>
        <v>0</v>
      </c>
      <c r="X34" s="45">
        <f>NETWORKDAYS(EDATE($F$4,16),EOMONTH(EDATE($F$4,16),0),)</f>
        <v>1</v>
      </c>
      <c r="Y34" s="45">
        <f>NETWORKDAYS(EDATE($F$4,17),EOMONTH(EDATE($F$4,17),0),)</f>
        <v>1</v>
      </c>
      <c r="Z34" s="45">
        <f>NETWORKDAYS(EDATE($F$4,18),EOMONTH(EDATE($F$4,18),0),)</f>
        <v>0</v>
      </c>
      <c r="AA34" s="45">
        <f>NETWORKDAYS(EDATE($F$4,19),EOMONTH(EDATE($F$4,19),0),)</f>
        <v>1</v>
      </c>
      <c r="AB34" s="45">
        <f>NETWORKDAYS(EDATE($F$4,20),EOMONTH(EDATE($F$4,20),0),)</f>
        <v>0</v>
      </c>
      <c r="AC34" s="45">
        <f>NETWORKDAYS(EDATE($F$4,21),EOMONTH(EDATE($F$4,21),0),)</f>
        <v>1</v>
      </c>
      <c r="AD34" s="63">
        <f>NETWORKDAYS(EDATE($F$4,22),EOMONTH(EDATE($F$4,22),0),)</f>
        <v>1</v>
      </c>
      <c r="AE34" s="67" t="s">
        <v>29</v>
      </c>
      <c r="AF34" s="65" t="s">
        <v>30</v>
      </c>
      <c r="AG34" s="15"/>
      <c r="AH34" s="15"/>
      <c r="AI34" s="15"/>
      <c r="AJ34" s="15"/>
      <c r="AK34" s="15"/>
      <c r="AL34" s="15"/>
      <c r="AM34" s="15"/>
      <c r="AN34" s="15"/>
      <c r="AO34" s="15"/>
    </row>
    <row r="35" spans="2:41" s="10" customFormat="1" ht="25.15" customHeight="1" x14ac:dyDescent="0.25">
      <c r="B35" s="69"/>
      <c r="C35" s="69"/>
      <c r="D35" s="70"/>
      <c r="E35" s="71"/>
      <c r="F35" s="100"/>
      <c r="G35" s="95"/>
      <c r="H35" s="82"/>
      <c r="I35" s="82"/>
      <c r="J35" s="82"/>
      <c r="K35" s="82"/>
      <c r="L35" s="82"/>
      <c r="M35" s="82"/>
      <c r="N35" s="82"/>
      <c r="O35" s="82"/>
      <c r="P35" s="82"/>
      <c r="Q35" s="82"/>
      <c r="R35" s="82"/>
      <c r="S35" s="82"/>
      <c r="T35" s="82"/>
      <c r="U35" s="82"/>
      <c r="V35" s="82"/>
      <c r="W35" s="82"/>
      <c r="X35" s="82"/>
      <c r="Y35" s="82"/>
      <c r="Z35" s="82"/>
      <c r="AA35" s="82"/>
      <c r="AB35" s="82"/>
      <c r="AC35" s="82"/>
      <c r="AD35" s="83"/>
      <c r="AE35" s="88">
        <f>SUM(H35:AD35)*8</f>
        <v>0</v>
      </c>
      <c r="AF35" s="89">
        <f>AE35*E35*D35</f>
        <v>0</v>
      </c>
      <c r="AG35" s="16"/>
      <c r="AH35" s="16"/>
      <c r="AI35" s="16"/>
      <c r="AJ35" s="16"/>
      <c r="AK35" s="16"/>
      <c r="AL35" s="16"/>
      <c r="AM35" s="16"/>
      <c r="AN35" s="16"/>
      <c r="AO35" s="16"/>
    </row>
    <row r="36" spans="2:41" s="10" customFormat="1" ht="25.15" customHeight="1" x14ac:dyDescent="0.25">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15" customHeight="1" x14ac:dyDescent="0.25">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15" customHeight="1" x14ac:dyDescent="0.25">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15" customHeight="1" x14ac:dyDescent="0.25">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15" customHeight="1" x14ac:dyDescent="0.25">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15" customHeight="1" x14ac:dyDescent="0.25">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15" customHeight="1" thickBot="1" x14ac:dyDescent="0.3">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3">
      <c r="B43" s="57" t="s">
        <v>0</v>
      </c>
      <c r="C43" s="58"/>
      <c r="D43" s="58"/>
      <c r="E43" s="59"/>
      <c r="F43" s="60"/>
      <c r="G43" s="61" t="s">
        <v>4</v>
      </c>
      <c r="H43" s="78">
        <f t="shared" ref="H43:AF43" si="5">SUM(H35:H42)</f>
        <v>0</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0</v>
      </c>
      <c r="AF43" s="110">
        <f t="shared" si="5"/>
        <v>0</v>
      </c>
    </row>
    <row r="44" spans="2:41" s="7" customFormat="1" ht="25.15" customHeight="1" thickBot="1" x14ac:dyDescent="0.3">
      <c r="H44" s="68"/>
      <c r="AE44" s="134" t="s">
        <v>38</v>
      </c>
      <c r="AF44" s="134" t="s">
        <v>23</v>
      </c>
    </row>
    <row r="45" spans="2:41" s="7" customFormat="1" ht="30" customHeight="1" thickTop="1" thickBot="1" x14ac:dyDescent="0.3">
      <c r="E45" s="59"/>
      <c r="F45" s="60"/>
      <c r="G45" s="61" t="s">
        <v>39</v>
      </c>
      <c r="H45" s="133">
        <f>(H30+H43)*8</f>
        <v>0</v>
      </c>
      <c r="I45" s="133">
        <f t="shared" ref="I45:AD45" si="6">(I30+I43)*8</f>
        <v>0</v>
      </c>
      <c r="J45" s="133">
        <f t="shared" si="6"/>
        <v>0</v>
      </c>
      <c r="K45" s="133">
        <f t="shared" si="6"/>
        <v>0</v>
      </c>
      <c r="L45" s="133">
        <f t="shared" si="6"/>
        <v>0</v>
      </c>
      <c r="M45" s="133">
        <f t="shared" si="6"/>
        <v>0</v>
      </c>
      <c r="N45" s="133">
        <f t="shared" si="6"/>
        <v>0</v>
      </c>
      <c r="O45" s="133">
        <f t="shared" si="6"/>
        <v>0</v>
      </c>
      <c r="P45" s="133">
        <f t="shared" si="6"/>
        <v>0</v>
      </c>
      <c r="Q45" s="133">
        <f t="shared" si="6"/>
        <v>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0</v>
      </c>
      <c r="AF45" s="110">
        <f>SUM(AF30,AF43)</f>
        <v>0</v>
      </c>
    </row>
    <row r="46" spans="2:41" s="7" customFormat="1" ht="25.15" customHeight="1" x14ac:dyDescent="0.25">
      <c r="H46" s="137" t="s">
        <v>40</v>
      </c>
      <c r="AF46" s="81"/>
    </row>
    <row r="47" spans="2:41" s="8" customFormat="1" ht="25.15" customHeight="1" x14ac:dyDescent="0.25">
      <c r="B47" s="31" t="s">
        <v>41</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15" customHeight="1" x14ac:dyDescent="0.25">
      <c r="B48" s="22" t="s">
        <v>42</v>
      </c>
      <c r="C48" s="23"/>
      <c r="D48" s="23"/>
      <c r="E48" s="23"/>
      <c r="F48" s="130"/>
      <c r="G48" s="131"/>
      <c r="H48" s="121" t="str">
        <f>TEXT($F$4,"MMM-AAAA")</f>
        <v>jan-1900</v>
      </c>
      <c r="I48" s="103" t="str">
        <f>TEXT(EDATE($F$4,1),"MMM-aaaa")</f>
        <v>jan-1900</v>
      </c>
      <c r="J48" s="104" t="str">
        <f>TEXT(EDATE($F$4,2),"MMM-aaaa")</f>
        <v>fev-1900</v>
      </c>
      <c r="K48" s="104" t="str">
        <f>TEXT(EDATE($F$4,3),"MMM-aaaa")</f>
        <v>mar-1900</v>
      </c>
      <c r="L48" s="104" t="str">
        <f>TEXT(EDATE($F$4,4),"MMM-aaaa")</f>
        <v>abr-1900</v>
      </c>
      <c r="M48" s="104" t="str">
        <f>TEXT(EDATE($F$4,5),"MMM-aaaa")</f>
        <v>mai-1900</v>
      </c>
      <c r="N48" s="104" t="str">
        <f>TEXT(EDATE($F$4,6),"MMM-aaaaa")</f>
        <v>jun-1900</v>
      </c>
      <c r="O48" s="104" t="str">
        <f>TEXT(EDATE($F$4,7),"MMM-aaaa")</f>
        <v>jul-1900</v>
      </c>
      <c r="P48" s="104" t="str">
        <f>TEXT(EDATE($F$4,8),"MMM-aaaa")</f>
        <v>ago-1900</v>
      </c>
      <c r="Q48" s="104" t="str">
        <f>TEXT(EDATE($F$4,9),"MMM-aaaa")</f>
        <v>set-1900</v>
      </c>
      <c r="R48" s="104" t="str">
        <f>TEXT(EDATE($F$4,10),"MMM-aaaa")</f>
        <v>out-1900</v>
      </c>
      <c r="S48" s="104" t="str">
        <f>TEXT(EDATE($F$4,11),"MMM-aaaa")</f>
        <v>nov-1900</v>
      </c>
      <c r="T48" s="104" t="str">
        <f>TEXT(EDATE($F$4,12),"MMM-aaaa")</f>
        <v>dez-1900</v>
      </c>
      <c r="U48" s="104" t="str">
        <f>TEXT(EDATE($F$4,13),"MMM-aaaa")</f>
        <v>jan-1901</v>
      </c>
      <c r="V48" s="104" t="str">
        <f>TEXT(EDATE($F$4,14),"MMM-aaaa")</f>
        <v>fev-1901</v>
      </c>
      <c r="W48" s="104" t="str">
        <f>TEXT(EDATE($F$4,15),"MMM-aaaa")</f>
        <v>mar-1901</v>
      </c>
      <c r="X48" s="104" t="str">
        <f>TEXT(EDATE($F$4,16),"MMM-aaaa")</f>
        <v>abr-1901</v>
      </c>
      <c r="Y48" s="104" t="str">
        <f>TEXT(EDATE($F$4,17),"MMM-aaaa")</f>
        <v>mai-1901</v>
      </c>
      <c r="Z48" s="104" t="str">
        <f>TEXT(EDATE($F$4,18),"MMM-aaaa")</f>
        <v>jun-1901</v>
      </c>
      <c r="AA48" s="104" t="str">
        <f>TEXT(EDATE($F$4,19),"MMM-aaaa")</f>
        <v>jul-1901</v>
      </c>
      <c r="AB48" s="104" t="str">
        <f>TEXT(EDATE($F$4,20),"MMM-aaaa")</f>
        <v>ago-1901</v>
      </c>
      <c r="AC48" s="104" t="str">
        <f>TEXT(EDATE($F$4,21),"MMM-aaaa")</f>
        <v>set-1901</v>
      </c>
      <c r="AD48" s="105" t="str">
        <f>TEXT(EDATE($F$4,22),"MMM-aaaa")</f>
        <v>out-1901</v>
      </c>
      <c r="AE48" s="106" t="s">
        <v>23</v>
      </c>
      <c r="AF48" s="15"/>
      <c r="AG48" s="15"/>
      <c r="AH48" s="15"/>
      <c r="AI48" s="15"/>
      <c r="AJ48" s="15"/>
      <c r="AK48" s="15"/>
      <c r="AL48" s="15"/>
      <c r="AM48" s="15"/>
      <c r="AN48" s="15"/>
      <c r="AO48" s="15"/>
    </row>
    <row r="49" spans="1:41" s="10" customFormat="1" ht="25.15" customHeight="1" x14ac:dyDescent="0.25">
      <c r="B49" s="26" t="s">
        <v>2</v>
      </c>
      <c r="C49" s="27"/>
      <c r="D49" s="27"/>
      <c r="E49" s="27"/>
      <c r="F49" s="132"/>
      <c r="G49" s="96"/>
      <c r="H49" s="122"/>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0</v>
      </c>
      <c r="AF49" s="16"/>
      <c r="AG49" s="16"/>
      <c r="AH49" s="16"/>
      <c r="AI49" s="16"/>
      <c r="AJ49" s="16"/>
      <c r="AK49" s="16"/>
      <c r="AL49" s="16"/>
      <c r="AM49" s="16"/>
      <c r="AN49" s="16"/>
      <c r="AO49" s="16"/>
    </row>
    <row r="50" spans="1:41" s="10" customFormat="1" ht="25.15" customHeight="1" x14ac:dyDescent="0.25">
      <c r="B50" s="26" t="s">
        <v>3</v>
      </c>
      <c r="C50" s="27"/>
      <c r="D50" s="27"/>
      <c r="E50" s="27"/>
      <c r="F50" s="132"/>
      <c r="G50" s="96"/>
      <c r="H50" s="123"/>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0</v>
      </c>
      <c r="AF50" s="17"/>
      <c r="AG50" s="17"/>
      <c r="AH50" s="16"/>
      <c r="AI50" s="16"/>
      <c r="AJ50" s="16"/>
      <c r="AK50" s="16"/>
      <c r="AL50" s="16"/>
      <c r="AM50" s="16"/>
      <c r="AN50" s="16"/>
      <c r="AO50" s="16"/>
    </row>
    <row r="51" spans="1:41" s="10" customFormat="1" ht="25.15" customHeight="1" x14ac:dyDescent="0.25">
      <c r="B51" s="26" t="s">
        <v>43</v>
      </c>
      <c r="C51" s="27"/>
      <c r="D51" s="27"/>
      <c r="E51" s="27"/>
      <c r="F51" s="132"/>
      <c r="G51" s="96"/>
      <c r="H51" s="123"/>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0</v>
      </c>
      <c r="AF51" s="16"/>
      <c r="AG51" s="16"/>
      <c r="AH51" s="16"/>
      <c r="AI51" s="16"/>
      <c r="AJ51" s="16"/>
      <c r="AK51" s="16"/>
      <c r="AL51" s="16"/>
      <c r="AM51" s="16"/>
      <c r="AN51" s="16"/>
      <c r="AO51" s="16"/>
    </row>
    <row r="52" spans="1:41" s="10" customFormat="1" ht="25.15" customHeight="1" x14ac:dyDescent="0.25">
      <c r="B52" s="26" t="s">
        <v>44</v>
      </c>
      <c r="C52" s="27"/>
      <c r="D52" s="27"/>
      <c r="E52" s="27"/>
      <c r="F52" s="132"/>
      <c r="G52" s="96"/>
      <c r="H52" s="123"/>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0</v>
      </c>
      <c r="AF52" s="16"/>
      <c r="AG52" s="16"/>
      <c r="AH52" s="16"/>
      <c r="AI52" s="16"/>
      <c r="AJ52" s="16"/>
      <c r="AK52" s="16"/>
      <c r="AL52" s="16"/>
      <c r="AM52" s="16"/>
      <c r="AN52" s="16"/>
      <c r="AO52" s="16"/>
    </row>
    <row r="53" spans="1:41" s="10" customFormat="1" ht="25.15" customHeight="1" x14ac:dyDescent="0.25">
      <c r="B53" s="26" t="s">
        <v>45</v>
      </c>
      <c r="C53" s="27"/>
      <c r="D53" s="27"/>
      <c r="E53" s="27"/>
      <c r="F53" s="132"/>
      <c r="G53" s="96"/>
      <c r="H53" s="123"/>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0</v>
      </c>
      <c r="AF53" s="16"/>
      <c r="AG53" s="16"/>
      <c r="AH53" s="16"/>
      <c r="AI53" s="16"/>
      <c r="AJ53" s="16"/>
      <c r="AK53" s="16"/>
      <c r="AL53" s="16"/>
      <c r="AM53" s="16"/>
      <c r="AN53" s="16"/>
      <c r="AO53" s="16"/>
    </row>
    <row r="54" spans="1:41" s="10" customFormat="1" ht="25.15" customHeight="1" x14ac:dyDescent="0.25">
      <c r="B54" s="26" t="s">
        <v>45</v>
      </c>
      <c r="C54" s="27"/>
      <c r="D54" s="27"/>
      <c r="E54" s="27"/>
      <c r="F54" s="132"/>
      <c r="G54" s="96"/>
      <c r="H54" s="123"/>
      <c r="I54" s="114"/>
      <c r="J54" s="114"/>
      <c r="K54" s="114"/>
      <c r="L54" s="114"/>
      <c r="M54" s="114"/>
      <c r="N54" s="114"/>
      <c r="O54" s="114"/>
      <c r="P54" s="114"/>
      <c r="Q54" s="114"/>
      <c r="R54" s="114"/>
      <c r="S54" s="114"/>
      <c r="T54" s="114"/>
      <c r="U54" s="114"/>
      <c r="V54" s="114"/>
      <c r="W54" s="114"/>
      <c r="X54" s="114"/>
      <c r="Y54" s="114"/>
      <c r="Z54" s="114"/>
      <c r="AA54" s="114"/>
      <c r="AB54" s="114"/>
      <c r="AC54" s="114"/>
      <c r="AD54" s="115"/>
      <c r="AE54" s="119">
        <f t="shared" si="7"/>
        <v>0</v>
      </c>
      <c r="AF54" s="16"/>
      <c r="AG54" s="16"/>
      <c r="AH54" s="16"/>
      <c r="AI54" s="16"/>
      <c r="AJ54" s="16"/>
      <c r="AK54" s="16"/>
      <c r="AL54" s="16"/>
      <c r="AM54" s="16"/>
      <c r="AN54" s="16"/>
      <c r="AO54" s="16"/>
    </row>
    <row r="55" spans="1:41" s="10" customFormat="1" ht="25.15" customHeight="1" thickBot="1" x14ac:dyDescent="0.3">
      <c r="B55" s="26" t="s">
        <v>45</v>
      </c>
      <c r="C55" s="27"/>
      <c r="D55" s="27"/>
      <c r="E55" s="27"/>
      <c r="F55" s="132"/>
      <c r="G55" s="96"/>
      <c r="H55" s="124"/>
      <c r="I55" s="116"/>
      <c r="J55" s="116"/>
      <c r="K55" s="116"/>
      <c r="L55" s="116"/>
      <c r="M55" s="116"/>
      <c r="N55" s="116"/>
      <c r="O55" s="116"/>
      <c r="P55" s="116"/>
      <c r="Q55" s="116"/>
      <c r="R55" s="116"/>
      <c r="S55" s="116"/>
      <c r="T55" s="116"/>
      <c r="U55" s="116"/>
      <c r="V55" s="116"/>
      <c r="W55" s="116"/>
      <c r="X55" s="116"/>
      <c r="Y55" s="116"/>
      <c r="Z55" s="116"/>
      <c r="AA55" s="116"/>
      <c r="AB55" s="116"/>
      <c r="AC55" s="116"/>
      <c r="AD55" s="117"/>
      <c r="AE55" s="120">
        <f t="shared" si="7"/>
        <v>0</v>
      </c>
      <c r="AF55" s="16"/>
      <c r="AG55" s="16"/>
      <c r="AH55" s="16"/>
      <c r="AI55" s="16"/>
      <c r="AJ55" s="16"/>
      <c r="AK55" s="16"/>
      <c r="AL55" s="16"/>
      <c r="AM55" s="16"/>
      <c r="AN55" s="16"/>
      <c r="AO55" s="16"/>
    </row>
    <row r="56" spans="1:41" s="7" customFormat="1" ht="30" customHeight="1" thickTop="1" thickBot="1" x14ac:dyDescent="0.3">
      <c r="B56" s="125" t="s">
        <v>0</v>
      </c>
      <c r="C56" s="126"/>
      <c r="D56" s="126"/>
      <c r="E56" s="127"/>
      <c r="F56" s="128"/>
      <c r="G56" s="129" t="s">
        <v>4</v>
      </c>
      <c r="H56" s="107">
        <f t="shared" ref="H56:AE56" si="8">SUM(H49:H55)</f>
        <v>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0</v>
      </c>
      <c r="X56" s="108">
        <f t="shared" si="8"/>
        <v>0</v>
      </c>
      <c r="Y56" s="108">
        <f t="shared" si="8"/>
        <v>0</v>
      </c>
      <c r="Z56" s="108">
        <f t="shared" si="8"/>
        <v>0</v>
      </c>
      <c r="AA56" s="108">
        <f t="shared" si="8"/>
        <v>0</v>
      </c>
      <c r="AB56" s="108">
        <f t="shared" si="8"/>
        <v>0</v>
      </c>
      <c r="AC56" s="108">
        <f t="shared" si="8"/>
        <v>0</v>
      </c>
      <c r="AD56" s="109">
        <f t="shared" si="8"/>
        <v>0</v>
      </c>
      <c r="AE56" s="110">
        <f t="shared" si="8"/>
        <v>0</v>
      </c>
    </row>
    <row r="57" spans="1:41" s="7" customFormat="1" ht="10.15" customHeight="1" x14ac:dyDescent="0.25">
      <c r="H57" s="68"/>
      <c r="AF57" s="81"/>
    </row>
    <row r="58" spans="1:41" s="7" customFormat="1" ht="25.9" customHeight="1" x14ac:dyDescent="0.25">
      <c r="B58" s="135" t="s">
        <v>46</v>
      </c>
      <c r="H58" s="68"/>
      <c r="AF58" s="81"/>
    </row>
    <row r="59" spans="1:41" s="7" customFormat="1" ht="40.15" customHeight="1" x14ac:dyDescent="0.25">
      <c r="B59" s="136" t="s">
        <v>47</v>
      </c>
      <c r="C59" s="141">
        <f>AF45</f>
        <v>0</v>
      </c>
    </row>
    <row r="60" spans="1:41" s="7" customFormat="1" ht="40.15" customHeight="1" x14ac:dyDescent="0.25">
      <c r="B60" s="136" t="s">
        <v>48</v>
      </c>
      <c r="C60" s="141">
        <f>AE56</f>
        <v>0</v>
      </c>
    </row>
    <row r="61" spans="1:41" s="7" customFormat="1" ht="40.15" customHeight="1" thickBot="1" x14ac:dyDescent="0.3">
      <c r="B61" s="142" t="s">
        <v>49</v>
      </c>
      <c r="C61" s="143">
        <f>(C59+C60)*0.1</f>
        <v>0</v>
      </c>
    </row>
    <row r="62" spans="1:41" s="7" customFormat="1" ht="40.15" customHeight="1" thickTop="1" thickBot="1" x14ac:dyDescent="0.3">
      <c r="B62" s="144" t="s">
        <v>23</v>
      </c>
      <c r="C62" s="145">
        <f>SUM(C59:C61)</f>
        <v>0</v>
      </c>
    </row>
    <row r="63" spans="1:41" s="19" customFormat="1" ht="17.25" x14ac:dyDescent="0.25"/>
    <row r="64" spans="1:41" ht="15.75" x14ac:dyDescent="0.25">
      <c r="A64" s="18"/>
    </row>
    <row r="65" spans="1:1" ht="15.75" x14ac:dyDescent="0.25">
      <c r="A65" s="18"/>
    </row>
    <row r="66" spans="1:1" ht="15.75" x14ac:dyDescent="0.25">
      <c r="A66" s="18"/>
    </row>
    <row r="67" spans="1:1" ht="15.75" x14ac:dyDescent="0.25">
      <c r="A67" s="18"/>
    </row>
    <row r="68" spans="1:1" ht="15.75" x14ac:dyDescent="0.25">
      <c r="A68" s="18"/>
    </row>
    <row r="69" spans="1:1" ht="15.75" x14ac:dyDescent="0.25">
      <c r="A69" s="18"/>
    </row>
    <row r="70" spans="1:1" ht="15.75" x14ac:dyDescent="0.25">
      <c r="A70" s="18"/>
    </row>
    <row r="71" spans="1:1" ht="15.75" x14ac:dyDescent="0.25">
      <c r="A71" s="18"/>
    </row>
    <row r="72" spans="1:1" ht="15.75" x14ac:dyDescent="0.25">
      <c r="A72" s="18"/>
    </row>
    <row r="73" spans="1:1" ht="15.75" x14ac:dyDescent="0.25">
      <c r="A73" s="18"/>
    </row>
    <row r="74" spans="1:1" ht="15.75" x14ac:dyDescent="0.25">
      <c r="A74" s="18"/>
    </row>
    <row r="75" spans="1:1" ht="15.75" x14ac:dyDescent="0.25">
      <c r="A75" s="18"/>
    </row>
    <row r="76" spans="1:1" ht="15.75" x14ac:dyDescent="0.25">
      <c r="A76" s="18"/>
    </row>
    <row r="77" spans="1:1" ht="15.75" x14ac:dyDescent="0.25">
      <c r="A77" s="18"/>
    </row>
    <row r="78" spans="1:1" ht="15.75" x14ac:dyDescent="0.25">
      <c r="A78" s="18"/>
    </row>
    <row r="79" spans="1:1" ht="15.75" x14ac:dyDescent="0.25">
      <c r="A79" s="18"/>
    </row>
    <row r="80" spans="1:1"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21" customHeight="1" x14ac:dyDescent="0.25">
      <c r="A85" s="18"/>
    </row>
    <row r="88" spans="1:1" ht="42" customHeight="1" x14ac:dyDescent="0.25"/>
  </sheetData>
  <printOptions verticalCentered="1"/>
  <pageMargins left="0.25" right="0.25" top="0.25" bottom="0.25" header="0" footer="0"/>
  <pageSetup scale="3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E2" sqref="E2"/>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51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Planejamento de recursos do pro</vt:lpstr>
      <vt:lpstr>Plano de recursos do projeto — </vt:lpstr>
      <vt:lpstr>– Aviso de isenção de responsab</vt:lpstr>
      <vt:lpstr>'Planejamento de recursos do pro'!Print_Area</vt:lpstr>
      <vt:lpstr>'Plano de recursos do projeto —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2016-02-17T05:52:24Z</dcterms:created>
  <dcterms:modified xsi:type="dcterms:W3CDTF">2025-04-10T08:11:30Z</dcterms:modified>
</cp:coreProperties>
</file>